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973" firstSheet="20" activeTab="28"/>
  </bookViews>
  <sheets>
    <sheet name="KV_1.1.sz.mell." sheetId="1" r:id="rId1"/>
    <sheet name="KV_1.2.sz.mell." sheetId="2" r:id="rId2"/>
    <sheet name="KV_1.3.sz.mell." sheetId="3" r:id="rId3"/>
    <sheet name="KV_1.4.sz.mell." sheetId="4" r:id="rId4"/>
    <sheet name="KV_2.1.sz.mell." sheetId="5" r:id="rId5"/>
    <sheet name="KV_2.2.sz.mell." sheetId="6" r:id="rId6"/>
    <sheet name="KV_3.sz.mell." sheetId="7" r:id="rId7"/>
    <sheet name="KV_4.sz.mell." sheetId="8" r:id="rId8"/>
    <sheet name="KV_5.sz.mell." sheetId="9" r:id="rId9"/>
    <sheet name="KV_6.sz.mell." sheetId="10" r:id="rId10"/>
    <sheet name="KV_7.sz.mell." sheetId="11" r:id="rId11"/>
    <sheet name="KV_8.sz.mell." sheetId="12" r:id="rId12"/>
    <sheet name="KV_9.1.sz.mell" sheetId="13" r:id="rId13"/>
    <sheet name="KV_9.1.1.sz.mell" sheetId="14" r:id="rId14"/>
    <sheet name="KV_9.1.2.sz.mell." sheetId="15" r:id="rId15"/>
    <sheet name="KV_9.1.3.sz.mell" sheetId="16" r:id="rId16"/>
    <sheet name="KV_9.2.sz.mell" sheetId="17" r:id="rId17"/>
    <sheet name="KV_9.2.1.sz.mell" sheetId="18" r:id="rId18"/>
    <sheet name="KV_9.2.2.sz.mell" sheetId="19" r:id="rId19"/>
    <sheet name="KV_9.2.3.sz.mell" sheetId="20" r:id="rId20"/>
    <sheet name="KV_9.3.sz.mell" sheetId="21" r:id="rId21"/>
    <sheet name="KV_9.3.1.sz.mell" sheetId="22" r:id="rId22"/>
    <sheet name="KV_9.3.2.sz.mell" sheetId="23" r:id="rId23"/>
    <sheet name="KV_9.3.3.sz.mell" sheetId="24" r:id="rId24"/>
    <sheet name="KV_9.4.sz.mell" sheetId="25" r:id="rId25"/>
    <sheet name="KV_9.4.1.sz.mell" sheetId="26" r:id="rId26"/>
    <sheet name="KV_9.4.2.sz.mell" sheetId="27" r:id="rId27"/>
    <sheet name="KV_9.4.3.sz.mell" sheetId="28" r:id="rId28"/>
    <sheet name="KV_10.sz.mell" sheetId="29" r:id="rId29"/>
  </sheets>
  <definedNames>
    <definedName name="_xlfn.IFERROR" hidden="1">#NAME?</definedName>
    <definedName name="_xlnm.Print_Titles" localSheetId="13">'KV_9.1.1.sz.mell'!$1:$6</definedName>
    <definedName name="_xlnm.Print_Titles" localSheetId="14">'KV_9.1.2.sz.mell.'!$1:$6</definedName>
    <definedName name="_xlnm.Print_Titles" localSheetId="15">'KV_9.1.3.sz.mell'!$1:$6</definedName>
    <definedName name="_xlnm.Print_Titles" localSheetId="12">'KV_9.1.sz.mell'!$1:$6</definedName>
    <definedName name="_xlnm.Print_Titles" localSheetId="17">'KV_9.2.1.sz.mell'!$1:$6</definedName>
    <definedName name="_xlnm.Print_Titles" localSheetId="18">'KV_9.2.2.sz.mell'!$1:$6</definedName>
    <definedName name="_xlnm.Print_Titles" localSheetId="19">'KV_9.2.3.sz.mell'!$1:$6</definedName>
    <definedName name="_xlnm.Print_Titles" localSheetId="16">'KV_9.2.sz.mell'!$1:$6</definedName>
    <definedName name="_xlnm.Print_Titles" localSheetId="21">'KV_9.3.1.sz.mell'!$1:$6</definedName>
    <definedName name="_xlnm.Print_Titles" localSheetId="22">'KV_9.3.2.sz.mell'!$1:$6</definedName>
    <definedName name="_xlnm.Print_Titles" localSheetId="23">'KV_9.3.3.sz.mell'!$1:$6</definedName>
    <definedName name="_xlnm.Print_Titles" localSheetId="20">'KV_9.3.sz.mell'!$1:$6</definedName>
    <definedName name="_xlnm.Print_Titles" localSheetId="25">'KV_9.4.1.sz.mell'!$1:$6</definedName>
    <definedName name="_xlnm.Print_Titles" localSheetId="26">'KV_9.4.2.sz.mell'!$1:$6</definedName>
    <definedName name="_xlnm.Print_Titles" localSheetId="27">'KV_9.4.3.sz.mell'!$1:$6</definedName>
    <definedName name="_xlnm.Print_Titles" localSheetId="24">'KV_9.4.sz.mell'!$1:$6</definedName>
    <definedName name="_xlnm.Print_Area" localSheetId="0">'KV_1.1.sz.mell.'!$A$1:$C$117</definedName>
    <definedName name="_xlnm.Print_Area" localSheetId="1">'KV_1.2.sz.mell.'!$A$1:$C$116</definedName>
    <definedName name="_xlnm.Print_Area" localSheetId="2">'KV_1.3.sz.mell.'!$A$1:$C$116</definedName>
    <definedName name="_xlnm.Print_Area" localSheetId="3">'KV_1.4.sz.mell.'!$A$1:$C$116</definedName>
    <definedName name="_xlnm.Print_Area" localSheetId="11">'KV_8.sz.mell.'!$A$1:$F$53</definedName>
    <definedName name="_xlnm.Print_Area" localSheetId="13">'KV_9.1.1.sz.mell'!$A$1:$C$112</definedName>
    <definedName name="_xlnm.Print_Area" localSheetId="15">'KV_9.1.3.sz.mell'!$A$1:$C$112</definedName>
    <definedName name="_xlnm.Print_Area" localSheetId="12">'KV_9.1.sz.mell'!$A$1:$C$113</definedName>
    <definedName name="_xlnm.Print_Area" localSheetId="17">'KV_9.2.1.sz.mell'!$A$1:$C$61</definedName>
    <definedName name="_xlnm.Print_Area" localSheetId="19">'KV_9.2.3.sz.mell'!$A$1:$C$61</definedName>
    <definedName name="_xlnm.Print_Area" localSheetId="21">'KV_9.3.1.sz.mell'!$A$1:$C$60</definedName>
    <definedName name="_xlnm.Print_Area" localSheetId="20">'KV_9.3.sz.mell'!$A$1:$C$60</definedName>
    <definedName name="_xlnm.Print_Area" localSheetId="25">'KV_9.4.1.sz.mell'!$A$1:$C$60</definedName>
    <definedName name="_xlnm.Print_Area" localSheetId="24">'KV_9.4.sz.mell'!$A$1:$C$60</definedName>
  </definedNames>
  <calcPr fullCalcOnLoad="1"/>
</workbook>
</file>

<file path=xl/sharedStrings.xml><?xml version="1.0" encoding="utf-8"?>
<sst xmlns="http://schemas.openxmlformats.org/spreadsheetml/2006/main" count="3368" uniqueCount="478">
  <si>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</si>
  <si>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</si>
  <si>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</si>
  <si>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</si>
  <si>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</si>
  <si>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</si>
  <si>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</si>
  <si>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</si>
  <si>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</si>
  <si>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</si>
  <si>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</si>
  <si>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</si>
  <si>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</si>
  <si>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</si>
  <si>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</si>
  <si>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</si>
  <si>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</si>
  <si>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</si>
  <si>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</si>
  <si>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</si>
  <si>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</si>
  <si>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</si>
  <si>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</si>
  <si>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</si>
  <si>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</si>
  <si>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</si>
  <si>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</si>
  <si>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</si>
  <si>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</si>
  <si>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</si>
  <si>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</si>
  <si>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</si>
  <si>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</si>
  <si>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</si>
  <si>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</si>
  <si>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</si>
  <si>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</si>
  <si>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</si>
  <si>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</si>
  <si>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</si>
  <si>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</si>
  <si>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</si>
  <si>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</si>
  <si>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</si>
  <si>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</si>
  <si>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</si>
  <si>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</si>
  <si>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</si>
  <si>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</si>
  <si>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</si>
  <si>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</si>
  <si>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</si>
  <si>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</si>
  <si>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</si>
  <si>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</si>
  <si>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</si>
  <si>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</si>
  <si>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</si>
  <si>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</si>
  <si>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</si>
  <si>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</si>
  <si>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</si>
  <si>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</si>
  <si>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</si>
  <si>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</si>
  <si>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</si>
  <si>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</si>
  <si>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</si>
  <si>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</si>
  <si>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</si>
  <si>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</si>
  <si>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</si>
  <si>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</si>
  <si>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</si>
  <si>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</si>
  <si>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</si>
  <si>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</si>
  <si>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</si>
  <si>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</si>
  <si>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</si>
  <si>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</si>
  <si>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</si>
  <si>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</si>
  <si>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</si>
  <si>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</si>
  <si>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</si>
  <si>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</si>
  <si>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</si>
  <si>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</si>
  <si>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</si>
  <si>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</si>
  <si>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</si>
  <si>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</si>
  <si>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</si>
  <si>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</si>
  <si>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</si>
  <si>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</si>
  <si>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</si>
  <si>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</si>
  <si>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</si>
  <si>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</si>
  <si>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</si>
  <si>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</si>
  <si>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</si>
  <si>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</si>
  <si>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</si>
  <si>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</si>
  <si>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</si>
  <si>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</si>
  <si>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</si>
  <si>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</si>
  <si>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</si>
  <si>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</si>
  <si>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</si>
  <si>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</si>
  <si>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</si>
  <si>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</si>
  <si>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</si>
  <si>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</si>
  <si>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</si>
  <si>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</si>
  <si>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</si>
  <si>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</si>
  <si>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</si>
  <si>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</si>
  <si>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</si>
  <si>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</si>
  <si>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</si>
  <si>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</si>
  <si>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</si>
  <si>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</si>
  <si>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</si>
  <si>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</si>
  <si>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</si>
  <si>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</si>
  <si>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</si>
  <si>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</si>
  <si>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</si>
  <si>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</si>
  <si>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</si>
  <si>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</si>
  <si>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</si>
  <si>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</si>
  <si>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</si>
  <si>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</si>
  <si>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</si>
  <si>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</si>
  <si>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</si>
  <si>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</si>
  <si>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</si>
  <si>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</si>
  <si>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</si>
  <si>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</si>
  <si>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</si>
  <si>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</si>
  <si>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</si>
  <si>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</si>
  <si>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</si>
  <si>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</si>
  <si>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</si>
  <si>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</si>
  <si>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</si>
  <si>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</si>
  <si>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</si>
  <si>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</si>
  <si>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</si>
  <si>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</si>
  <si>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</si>
  <si>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</si>
  <si>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</si>
  <si>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</si>
  <si>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</si>
  <si>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</si>
  <si>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</si>
  <si>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</si>
  <si>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</si>
  <si>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</si>
  <si>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</si>
  <si>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</si>
  <si>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</si>
  <si>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</si>
  <si>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</si>
  <si>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</si>
  <si>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</si>
  <si>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</si>
  <si>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</si>
  <si>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</si>
  <si>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</si>
  <si>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</si>
  <si>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</si>
  <si>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</si>
  <si>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</si>
  <si>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4.1.</t>
  </si>
  <si>
    <t>4.2.</t>
  </si>
  <si>
    <t>4.3.</t>
  </si>
  <si>
    <t>4.4.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</si>
  <si>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</si>
  <si>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</si>
  <si>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</si>
  <si>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</si>
  <si>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</si>
  <si>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</si>
  <si>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</si>
  <si>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</si>
  <si>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</si>
  <si>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</si>
  <si>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</si>
  <si>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</si>
  <si>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</si>
  <si>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</si>
  <si>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</si>
  <si>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</si>
  <si>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</si>
  <si>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</si>
  <si>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</si>
  <si>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</si>
  <si>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</si>
  <si>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</si>
  <si>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Egyéb működési célú átvett pénzeszköz</t>
  </si>
  <si>
    <t>Felhalmozási célú átvett pénzeszközök (8.1.+8.2.+8.3.)</t>
  </si>
  <si>
    <t>Egyéb felhalmozási célú átvett pénzeszköz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</si>
  <si>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</si>
  <si>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</si>
  <si>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</si>
  <si>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</si>
  <si>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</si>
  <si>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</si>
  <si>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</si>
  <si>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</si>
  <si>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</si>
  <si>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</si>
  <si>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</si>
  <si>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</si>
  <si>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</si>
  <si>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</si>
  <si>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</si>
  <si>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</si>
  <si>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</si>
  <si>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</si>
  <si>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</si>
  <si>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10.1.</t>
  </si>
  <si>
    <t>12.1.</t>
  </si>
  <si>
    <t>12.2.</t>
  </si>
  <si>
    <t>13.1.</t>
  </si>
  <si>
    <t>13.2.</t>
  </si>
  <si>
    <t>Külföldi finanszírozás bevételei (14.1.+…14.4.)</t>
  </si>
  <si>
    <t>10.2.</t>
  </si>
  <si>
    <t xml:space="preserve">    17.</t>
  </si>
  <si>
    <t xml:space="preserve">   - Egyéb működési célú támogatások ÁH-n belülre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</si>
  <si>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</si>
  <si>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</si>
  <si>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</si>
  <si>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</si>
  <si>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</si>
  <si>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</si>
  <si>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</si>
  <si>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</si>
  <si>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</si>
  <si>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</si>
  <si>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</si>
  <si>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</si>
  <si>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</si>
  <si>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</si>
  <si>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</si>
  <si>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</si>
  <si>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</si>
  <si>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</si>
  <si>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</si>
  <si>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</si>
  <si>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</si>
  <si>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</si>
  <si>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</si>
  <si>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</si>
  <si>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</si>
  <si>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</si>
  <si>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</si>
  <si>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</si>
  <si>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</si>
  <si>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</si>
  <si>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</si>
  <si>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</si>
  <si>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</si>
  <si>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</si>
  <si>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</si>
  <si>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</si>
  <si>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</si>
  <si>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</si>
  <si>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</si>
  <si>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</si>
  <si>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</si>
  <si>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</si>
  <si>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</si>
  <si>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</si>
  <si>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</si>
  <si>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</si>
  <si>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</si>
  <si>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</si>
  <si>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</si>
  <si>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</si>
  <si>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</si>
  <si>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</si>
  <si>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</si>
  <si>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</si>
  <si>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</si>
  <si>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</si>
  <si>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</si>
  <si>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</si>
  <si>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</si>
  <si>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</si>
  <si>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</si>
  <si>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</si>
  <si>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</si>
  <si>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</si>
  <si>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</si>
  <si>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</si>
  <si>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</si>
  <si>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</si>
  <si>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</si>
  <si>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</si>
  <si>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</si>
  <si>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</si>
  <si>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</si>
  <si>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Hosszú lejáratú hitelek, kölcsönök törlesztése pénzügyi vállalkozásnak</t>
  </si>
  <si>
    <t>Likviditási célú hitelek, kölcsönök törlesztése pénzügyi vállalkozásnak</t>
  </si>
  <si>
    <t>Belföldi finanszírozás kiadásai (6.1. + … + 6.4.)</t>
  </si>
  <si>
    <t>Pénzeszközök lekötött betétként elhelyezése</t>
  </si>
  <si>
    <t>Külföldi finanszírozás kiadásai (7.1. + … + 7.5.)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</si>
  <si>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</si>
  <si>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</si>
  <si>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</si>
  <si>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</si>
  <si>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</si>
  <si>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</si>
  <si>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</si>
  <si>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</si>
  <si>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</si>
  <si>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</si>
  <si>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</si>
  <si>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</si>
  <si>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</si>
  <si>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</si>
  <si>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</si>
  <si>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</si>
  <si>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</si>
  <si>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</si>
  <si>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</si>
  <si>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</si>
  <si>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</si>
  <si>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</si>
  <si>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</si>
  <si>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</si>
  <si>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</si>
  <si>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</si>
  <si>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</si>
  <si>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</si>
  <si>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</si>
  <si>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</si>
  <si>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</si>
  <si>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</si>
  <si>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</si>
  <si>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</si>
  <si>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</si>
  <si>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</si>
  <si>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</si>
  <si>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</si>
  <si>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</si>
  <si>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</si>
  <si>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</si>
  <si>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</si>
  <si>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</si>
  <si>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</si>
  <si>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</si>
  <si>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</si>
  <si>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</si>
  <si>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</si>
  <si>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</si>
  <si>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Iparűzési adó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</si>
  <si>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</si>
  <si>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</si>
  <si>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</si>
  <si>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</si>
  <si>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</si>
  <si>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</si>
  <si>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</si>
  <si>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</si>
  <si>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</si>
  <si>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</si>
  <si>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</si>
  <si>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</si>
  <si>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</si>
  <si>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</si>
  <si>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</si>
  <si>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</si>
  <si>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</si>
  <si>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Európai uniós támogatással megvalósuló projektek</t>
  </si>
  <si>
    <t>Egyéb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</si>
  <si>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</si>
  <si>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</si>
  <si>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</si>
  <si>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</si>
  <si>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</si>
  <si>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 xml:space="preserve"> </t>
    </r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</si>
  <si>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</si>
  <si>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</si>
  <si>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</si>
  <si>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</si>
  <si>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GÖRBEHÁZA KÖZSÉG ÖNKORMÁNYZATA</t>
  </si>
  <si>
    <t>Görbeházai Polgármesteri Hivatal</t>
  </si>
  <si>
    <t>Gólyafészek Óvoda és Bölcsőde</t>
  </si>
  <si>
    <t>Szociális Gondozási Központ</t>
  </si>
  <si>
    <t>1.12.1</t>
  </si>
  <si>
    <t>1.12.2</t>
  </si>
  <si>
    <t>2.5.-ből        - Lakástámogatás</t>
  </si>
  <si>
    <t>Közvilágítás korszerűsítés</t>
  </si>
  <si>
    <t>Kisértékű eszközbeszerzés Önkormányzat, közfoglalk.</t>
  </si>
  <si>
    <t>Kisértékű eszközbeszerzés Gondozási Központ</t>
  </si>
  <si>
    <t>Kisértékű eszközbeszerzés Óvoda</t>
  </si>
  <si>
    <t>Belvízelvezetés TOP</t>
  </si>
  <si>
    <t>Körforgalom közpark rendezés</t>
  </si>
  <si>
    <t>Temető épület felújítás</t>
  </si>
  <si>
    <t>1.12.1.</t>
  </si>
  <si>
    <t>1.12.2.</t>
  </si>
  <si>
    <t>Egyéb közhatalmi bevételek</t>
  </si>
  <si>
    <t>Görbeháza csapadékvíz-elvezető rendszerének fejlesztése III.a.ütem TOP-2.1.3-15-HB1-2016-00026</t>
  </si>
  <si>
    <t>Piac rekonstrukció VP, kiegészítő forrás</t>
  </si>
  <si>
    <t>Görbeháza Község Önkormányzata</t>
  </si>
  <si>
    <t>61200302-10021000</t>
  </si>
  <si>
    <r>
      <t xml:space="preserve">   Működési költségvetés kiadásai </t>
    </r>
    <r>
      <rPr>
        <sz val="10"/>
        <rFont val="Times New Roman CE"/>
        <family val="0"/>
      </rPr>
      <t>(1.1+…+1.5.+1.18.)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</si>
  <si>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</si>
  <si>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Költségvetési hiány, többlet (9. sor - 3. sor) (+/-)</t>
  </si>
  <si>
    <t>Finanszírozási bevételek, kiadások egyenlege (17. sor-10. sor)(+/-)</t>
  </si>
  <si>
    <t>Nemleges</t>
  </si>
  <si>
    <r>
      <t xml:space="preserve">   Működési költségvetés kiadásai </t>
    </r>
    <r>
      <rPr>
        <sz val="10"/>
        <rFont val="Times New Roman CE"/>
        <family val="0"/>
      </rPr>
      <t>(1.1+…+1.5+1.18.)</t>
    </r>
  </si>
  <si>
    <t>30 napon túli elismert tartozásállomány összesen: 0 Ft</t>
  </si>
  <si>
    <t>Gyermekétkeztetési feladatainak támogatása</t>
  </si>
  <si>
    <t>Közterület karbantartását szolgáló gép beszerzés</t>
  </si>
  <si>
    <t>2021</t>
  </si>
  <si>
    <t>Kisértékű eszközbeszerzés  Hivatal</t>
  </si>
  <si>
    <t>2020-2021</t>
  </si>
  <si>
    <t>2021-2022</t>
  </si>
  <si>
    <t>2017-2021</t>
  </si>
  <si>
    <t>Pályázati önerő</t>
  </si>
  <si>
    <t>2021. előtti tervezett forrás, kiadás</t>
  </si>
  <si>
    <t>Pétegisz kezességvállalás</t>
  </si>
  <si>
    <t>Éves eredeti kiadási előirányzat: 634.154.525 Ft</t>
  </si>
  <si>
    <t>2021. ÉVI KÖLTSÉGVETÉS</t>
  </si>
  <si>
    <t>1.1 melléklet a 4/2021.(II.15.) önkormányzati rendelethez</t>
  </si>
  <si>
    <t>1.2 melléklet a 4/2021.(II.15.) önkormányzati rendelethez</t>
  </si>
  <si>
    <t>1.3 melléklet a 4/2021.(II.15.) önkormányzati rendelethez</t>
  </si>
  <si>
    <t>1.4 melléklet a 4/2021.(II.15.) önkormányzati rendelethez</t>
  </si>
  <si>
    <t>2.1 melléklet a 4/2021.(II.15.) önkormányzati rendelethez</t>
  </si>
  <si>
    <t>2.2 melléklet a 4/2021.(II.15.) önkormányzati rendelethez</t>
  </si>
  <si>
    <t>Görbeháza Község Önkormányzata adósságot keletkeztető ügyletekből és kezességvállalásokból fennálló kötelezettségei</t>
  </si>
  <si>
    <t>3. melléklet a 4/2021.(II.15.) önkormányzati rendelethez</t>
  </si>
  <si>
    <t>4. melléklet a 4/2021.(II.15.) önkormányzati rendelethez</t>
  </si>
  <si>
    <t>Görbeháza Község Önkormányzata saját bevételeinek részletezése az adósságot keletkeztető ügyletből származó tárgyévi fizetési kötelezettség megállapításához</t>
  </si>
  <si>
    <t>Görbeháza Község Önkormányzata évi adósságot keletkeztető fejlesztési céljai</t>
  </si>
  <si>
    <t>5. melléklet a 4/2021.(II.15.) önkormányzati rendelethez</t>
  </si>
  <si>
    <t>6. melléklet a 4/2021.(II.15.) önkormányzati rendelethez</t>
  </si>
  <si>
    <t>7. melléklet a 4/2021.(II.15.) önkormányzati rendelethez</t>
  </si>
  <si>
    <t>8. melléklet a 4/2021.(II.15.) önkormányzati rendelethez</t>
  </si>
  <si>
    <t>9.1 melléklet a 4/2021.(II.15.) önkormányzati rendelethez</t>
  </si>
  <si>
    <t>9.1.1 melléklet a 4/2021.(II.15.) önkormányzati rendelethez</t>
  </si>
  <si>
    <t>9.1.2 melléklet a 4/2021.(II.15.) önkormányzati rendelethez</t>
  </si>
  <si>
    <t>9.1.3 melléklet a 4/2021.(II.15.) önkormányzati rendelethez</t>
  </si>
  <si>
    <t>9.2 melléklet a 4/2021.(II.15.) önkormányzati rendelethez</t>
  </si>
  <si>
    <t>9.2.1 melléklet a 4/2021.(II.15.) önkormányzati rendelethez</t>
  </si>
  <si>
    <t>9.2.2 melléklet a 4/2021.(II.15.) önkormányzati rendelethez</t>
  </si>
  <si>
    <t>9.2.3 melléklet a 4/2021.(II.15.) önkormányzati rendelethez</t>
  </si>
  <si>
    <t>9.3 melléklet a 4/2021.(II.15.) önkormányzati rendelethez</t>
  </si>
  <si>
    <t>9.3.1 melléklet a 4/2021.(II.15.) önkormányzati rendelethez</t>
  </si>
  <si>
    <t>9.3.2 melléklet a 4/2021.(II.15.) önkormányzati rendelethez</t>
  </si>
  <si>
    <t>9.3.3 melléklet a 4/2021.(II.15.) önkormányzati rendelethez</t>
  </si>
  <si>
    <t>9.4 melléklet a 4/2021.(II.15.) önkormányzati rendelethez</t>
  </si>
  <si>
    <t>9.4.1 melléklet a 4/2021.(II.15.) önkormányzati rendelethez</t>
  </si>
  <si>
    <t>9.4.2 melléklet a 4/2021.(II.15.) önkormányzati rendelethez</t>
  </si>
  <si>
    <t>9.4.3 melléklet a 4/2021.(II.15.) önkormányzati rendelethez</t>
  </si>
  <si>
    <t>10. melléklet a 4/2021.(II.15.)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</si>
</sst>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  <numFmt numFmtId="182" formatCode="[$¥€-2]\ #\ ##,000_);[Red]\([$€-2]\ #\ ##,000\)"/>
  </numFmts>
  <fonts count="9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i/>
      <sz val="12"/>
      <name val="Times New Roman CE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sz val="12"/>
      <color indexed="10"/>
      <name val="Times New Roman CE"/>
      <family val="1"/>
    </font>
    <font>
      <sz val="9"/>
      <color indexed="10"/>
      <name val="Times New Roman CE"/>
      <family val="1"/>
    </font>
    <font>
      <i/>
      <sz val="11"/>
      <color indexed="10"/>
      <name val="Times New Roman"/>
      <family val="1"/>
    </font>
    <font>
      <b/>
      <sz val="9"/>
      <color indexed="10"/>
      <name val="Times New Roman CE"/>
      <family val="1"/>
    </font>
    <font>
      <b/>
      <sz val="11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10"/>
      <name val="Times New Roman CE"/>
      <family val="0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 CE"/>
      <family val="1"/>
    </font>
    <font>
      <b/>
      <i/>
      <sz val="9"/>
      <color indexed="10"/>
      <name val="Times New Roman CE"/>
      <family val="0"/>
    </font>
    <font>
      <b/>
      <sz val="10"/>
      <color indexed="10"/>
      <name val="Times New Roman"/>
      <family val="1"/>
    </font>
    <font>
      <sz val="11"/>
      <color indexed="10"/>
      <name val="Times New Roman CE"/>
      <family val="0"/>
    </font>
    <font>
      <b/>
      <sz val="12"/>
      <color indexed="10"/>
      <name val="Times New Roman CE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sz val="12"/>
      <color rgb="FFFF0000"/>
      <name val="Times New Roman CE"/>
      <family val="1"/>
    </font>
    <font>
      <sz val="9"/>
      <color rgb="FFFF0000"/>
      <name val="Times New Roman CE"/>
      <family val="1"/>
    </font>
    <font>
      <i/>
      <sz val="11"/>
      <color rgb="FFFF0000"/>
      <name val="Times New Roman"/>
      <family val="1"/>
    </font>
    <font>
      <b/>
      <sz val="9"/>
      <color rgb="FFFF0000"/>
      <name val="Times New Roman CE"/>
      <family val="1"/>
    </font>
    <font>
      <b/>
      <sz val="11"/>
      <color rgb="FFFF0000"/>
      <name val="Times New Roman CE"/>
      <family val="1"/>
    </font>
    <font>
      <b/>
      <i/>
      <sz val="10"/>
      <color rgb="FFFF0000"/>
      <name val="Times New Roman CE"/>
      <family val="1"/>
    </font>
    <font>
      <b/>
      <sz val="8"/>
      <color rgb="FFFF0000"/>
      <name val="Times New Roman CE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 CE"/>
      <family val="1"/>
    </font>
    <font>
      <b/>
      <i/>
      <sz val="9"/>
      <color rgb="FFFF0000"/>
      <name val="Times New Roman CE"/>
      <family val="0"/>
    </font>
    <font>
      <b/>
      <sz val="10"/>
      <color rgb="FFFF0000"/>
      <name val="Times New Roman"/>
      <family val="1"/>
    </font>
    <font>
      <sz val="11"/>
      <color rgb="FFFF0000"/>
      <name val="Times New Roman CE"/>
      <family val="0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9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172" fontId="16" fillId="0" borderId="10" xfId="0" applyNumberFormat="1" applyFont="1" applyFill="1" applyBorder="1" applyAlignment="1" applyProtection="1">
      <alignment vertical="center" wrapText="1"/>
      <protection locked="0"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2" fontId="7" fillId="0" borderId="12" xfId="0" applyNumberFormat="1" applyFont="1" applyFill="1" applyBorder="1" applyAlignment="1" applyProtection="1">
      <alignment horizontal="center" vertical="center" wrapText="1"/>
      <protection/>
    </xf>
    <xf numFmtId="172" fontId="14" fillId="0" borderId="13" xfId="0" applyNumberFormat="1" applyFont="1" applyFill="1" applyBorder="1" applyAlignment="1" applyProtection="1">
      <alignment horizontal="center" vertical="center" wrapText="1"/>
      <protection/>
    </xf>
    <xf numFmtId="172" fontId="14" fillId="0" borderId="14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15" xfId="0" applyNumberFormat="1" applyFont="1" applyFill="1" applyBorder="1" applyAlignment="1" applyProtection="1">
      <alignment vertical="center" wrapTex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7" xfId="0" applyNumberFormat="1" applyFont="1" applyFill="1" applyBorder="1" applyAlignment="1" applyProtection="1">
      <alignment vertical="center" wrapText="1"/>
      <protection/>
    </xf>
    <xf numFmtId="172" fontId="14" fillId="0" borderId="12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vertical="center" wrapText="1"/>
      <protection/>
    </xf>
    <xf numFmtId="172" fontId="7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9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0" fontId="14" fillId="0" borderId="19" xfId="60" applyFont="1" applyFill="1" applyBorder="1" applyAlignment="1" applyProtection="1">
      <alignment horizontal="left" vertical="center" wrapText="1"/>
      <protection/>
    </xf>
    <xf numFmtId="0" fontId="1" fillId="0" borderId="0" xfId="60" applyFont="1" applyFill="1">
      <alignment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3" fillId="0" borderId="19" xfId="60" applyFont="1" applyFill="1" applyBorder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16" fillId="0" borderId="21" xfId="60" applyFont="1" applyFill="1" applyBorder="1" applyAlignment="1" applyProtection="1">
      <alignment horizontal="center" vertical="center"/>
      <protection/>
    </xf>
    <xf numFmtId="0" fontId="16" fillId="0" borderId="22" xfId="60" applyFont="1" applyFill="1" applyBorder="1" applyAlignment="1" applyProtection="1">
      <alignment horizontal="center" vertical="center"/>
      <protection/>
    </xf>
    <xf numFmtId="0" fontId="16" fillId="0" borderId="18" xfId="60" applyFont="1" applyFill="1" applyBorder="1" applyAlignment="1" applyProtection="1">
      <alignment horizontal="center" vertical="center"/>
      <protection/>
    </xf>
    <xf numFmtId="0" fontId="16" fillId="0" borderId="16" xfId="60" applyFont="1" applyFill="1" applyBorder="1" applyAlignment="1" applyProtection="1">
      <alignment horizontal="center" vertical="center"/>
      <protection/>
    </xf>
    <xf numFmtId="174" fontId="14" fillId="0" borderId="12" xfId="40" applyNumberFormat="1" applyFont="1" applyFill="1" applyBorder="1" applyAlignment="1" applyProtection="1">
      <alignment/>
      <protection/>
    </xf>
    <xf numFmtId="174" fontId="16" fillId="0" borderId="23" xfId="40" applyNumberFormat="1" applyFont="1" applyFill="1" applyBorder="1" applyAlignment="1" applyProtection="1">
      <alignment/>
      <protection locked="0"/>
    </xf>
    <xf numFmtId="174" fontId="16" fillId="0" borderId="15" xfId="40" applyNumberFormat="1" applyFont="1" applyFill="1" applyBorder="1" applyAlignment="1" applyProtection="1">
      <alignment/>
      <protection locked="0"/>
    </xf>
    <xf numFmtId="174" fontId="16" fillId="0" borderId="17" xfId="40" applyNumberFormat="1" applyFont="1" applyFill="1" applyBorder="1" applyAlignment="1" applyProtection="1">
      <alignment/>
      <protection locked="0"/>
    </xf>
    <xf numFmtId="0" fontId="16" fillId="0" borderId="24" xfId="60" applyFont="1" applyFill="1" applyBorder="1" applyProtection="1">
      <alignment/>
      <protection locked="0"/>
    </xf>
    <xf numFmtId="0" fontId="16" fillId="0" borderId="10" xfId="60" applyFont="1" applyFill="1" applyBorder="1" applyProtection="1">
      <alignment/>
      <protection locked="0"/>
    </xf>
    <xf numFmtId="0" fontId="16" fillId="0" borderId="11" xfId="60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1" xfId="0" applyNumberFormat="1" applyFont="1" applyFill="1" applyBorder="1" applyAlignment="1" applyProtection="1">
      <alignment horizontal="center" vertical="center" wrapText="1"/>
      <protection/>
    </xf>
    <xf numFmtId="172" fontId="7" fillId="0" borderId="19" xfId="0" applyNumberFormat="1" applyFont="1" applyFill="1" applyBorder="1" applyAlignment="1" applyProtection="1">
      <alignment horizontal="center" vertical="center" wrapText="1"/>
      <protection/>
    </xf>
    <xf numFmtId="172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19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12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32" xfId="0" applyNumberFormat="1" applyFont="1" applyFill="1" applyBorder="1" applyAlignment="1" applyProtection="1">
      <alignment horizontal="center" vertical="center" wrapText="1"/>
      <protection/>
    </xf>
    <xf numFmtId="172" fontId="14" fillId="0" borderId="21" xfId="0" applyNumberFormat="1" applyFont="1" applyFill="1" applyBorder="1" applyAlignment="1" applyProtection="1">
      <alignment horizontal="center" vertical="center" wrapText="1"/>
      <protection/>
    </xf>
    <xf numFmtId="172" fontId="14" fillId="0" borderId="19" xfId="0" applyNumberFormat="1" applyFont="1" applyFill="1" applyBorder="1" applyAlignment="1" applyProtection="1">
      <alignment horizontal="center" vertic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3" xfId="0" applyNumberForma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ill="1" applyBorder="1" applyAlignment="1" applyProtection="1">
      <alignment horizontal="left" vertical="center" wrapText="1" indent="1"/>
      <protection/>
    </xf>
    <xf numFmtId="172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7" fillId="0" borderId="37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23" xfId="0" applyNumberFormat="1" applyFont="1" applyFill="1" applyBorder="1" applyAlignment="1" applyProtection="1">
      <alignment horizontal="right" vertical="center"/>
      <protection/>
    </xf>
    <xf numFmtId="49" fontId="7" fillId="0" borderId="3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35" xfId="0" applyNumberFormat="1" applyFill="1" applyBorder="1" applyAlignment="1" applyProtection="1">
      <alignment horizontal="left" vertical="center" wrapText="1" inden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2" fillId="0" borderId="0" xfId="60" applyFill="1" applyProtection="1">
      <alignment/>
      <protection/>
    </xf>
    <xf numFmtId="0" fontId="16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" fillId="0" borderId="0" xfId="60" applyFill="1" applyAlignment="1" applyProtection="1">
      <alignment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4" fillId="0" borderId="21" xfId="60" applyFont="1" applyFill="1" applyBorder="1" applyAlignment="1" applyProtection="1">
      <alignment horizontal="center" vertical="center"/>
      <protection/>
    </xf>
    <xf numFmtId="172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1" xfId="60" applyNumberFormat="1" applyFont="1" applyFill="1" applyBorder="1" applyAlignment="1">
      <alignment horizontal="center" vertical="center" wrapText="1"/>
      <protection/>
    </xf>
    <xf numFmtId="0" fontId="14" fillId="0" borderId="19" xfId="60" applyFont="1" applyFill="1" applyBorder="1" applyAlignment="1" applyProtection="1">
      <alignment horizontal="center" vertical="center"/>
      <protection/>
    </xf>
    <xf numFmtId="0" fontId="14" fillId="0" borderId="12" xfId="60" applyFont="1" applyFill="1" applyBorder="1" applyAlignment="1" applyProtection="1">
      <alignment horizontal="center" vertical="center"/>
      <protection/>
    </xf>
    <xf numFmtId="172" fontId="14" fillId="0" borderId="41" xfId="0" applyNumberFormat="1" applyFont="1" applyFill="1" applyBorder="1" applyAlignment="1" applyProtection="1">
      <alignment horizontal="center" vertical="center" wrapText="1"/>
      <protection/>
    </xf>
    <xf numFmtId="172" fontId="14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Font="1" applyFill="1" applyAlignment="1" applyProtection="1">
      <alignment vertical="center"/>
      <protection/>
    </xf>
    <xf numFmtId="0" fontId="3" fillId="0" borderId="21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12" xfId="60" applyFont="1" applyFill="1" applyBorder="1" applyAlignment="1" applyProtection="1">
      <alignment horizontal="center" vertical="center" wrapText="1"/>
      <protection/>
    </xf>
    <xf numFmtId="0" fontId="7" fillId="0" borderId="42" xfId="60" applyFont="1" applyFill="1" applyBorder="1" applyAlignment="1" applyProtection="1">
      <alignment horizontal="center" vertical="center" wrapText="1"/>
      <protection/>
    </xf>
    <xf numFmtId="0" fontId="7" fillId="0" borderId="43" xfId="60" applyFont="1" applyFill="1" applyBorder="1" applyAlignment="1" applyProtection="1">
      <alignment horizontal="center" vertical="center" wrapText="1"/>
      <protection/>
    </xf>
    <xf numFmtId="0" fontId="7" fillId="0" borderId="44" xfId="6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right" vertical="center"/>
      <protection locked="0"/>
    </xf>
    <xf numFmtId="0" fontId="15" fillId="0" borderId="31" xfId="0" applyFont="1" applyFill="1" applyBorder="1" applyAlignment="1" applyProtection="1">
      <alignment horizontal="right"/>
      <protection/>
    </xf>
    <xf numFmtId="172" fontId="15" fillId="0" borderId="0" xfId="0" applyNumberFormat="1" applyFont="1" applyFill="1" applyAlignment="1" applyProtection="1">
      <alignment horizontal="right" vertical="center"/>
      <protection locked="0"/>
    </xf>
    <xf numFmtId="172" fontId="15" fillId="0" borderId="0" xfId="0" applyNumberFormat="1" applyFont="1" applyFill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top"/>
      <protection locked="0"/>
    </xf>
    <xf numFmtId="172" fontId="2" fillId="0" borderId="0" xfId="0" applyNumberFormat="1" applyFont="1" applyFill="1" applyAlignment="1" applyProtection="1">
      <alignment horizontal="left" vertical="center" wrapText="1"/>
      <protection locked="0"/>
    </xf>
    <xf numFmtId="172" fontId="13" fillId="0" borderId="0" xfId="0" applyNumberFormat="1" applyFont="1" applyFill="1" applyAlignment="1" applyProtection="1">
      <alignment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 quotePrefix="1">
      <alignment horizontal="right" vertical="center" indent="1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49" fontId="7" fillId="0" borderId="38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49" fontId="7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82" fillId="0" borderId="0" xfId="0" applyNumberFormat="1" applyFont="1" applyFill="1" applyAlignment="1" applyProtection="1">
      <alignment vertical="center" wrapText="1"/>
      <protection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1" xfId="60" applyFont="1" applyFill="1" applyBorder="1" applyAlignment="1" applyProtection="1">
      <alignment horizontal="center" vertical="center" wrapText="1"/>
      <protection locked="0"/>
    </xf>
    <xf numFmtId="0" fontId="7" fillId="0" borderId="19" xfId="60" applyFont="1" applyFill="1" applyBorder="1" applyAlignment="1" applyProtection="1">
      <alignment horizontal="center" vertical="center" wrapText="1"/>
      <protection locked="0"/>
    </xf>
    <xf numFmtId="0" fontId="7" fillId="0" borderId="12" xfId="60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 wrapText="1"/>
      <protection locked="0"/>
    </xf>
    <xf numFmtId="172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1" fillId="0" borderId="0" xfId="60" applyFont="1" applyFill="1" applyProtection="1">
      <alignment/>
      <protection locked="0"/>
    </xf>
    <xf numFmtId="172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4" fillId="0" borderId="22" xfId="60" applyFont="1" applyFill="1" applyBorder="1" applyAlignment="1" applyProtection="1">
      <alignment horizontal="center" vertical="center" wrapText="1"/>
      <protection locked="0"/>
    </xf>
    <xf numFmtId="0" fontId="14" fillId="0" borderId="24" xfId="60" applyFont="1" applyFill="1" applyBorder="1" applyAlignment="1" applyProtection="1">
      <alignment horizontal="center" vertical="center" wrapText="1"/>
      <protection locked="0"/>
    </xf>
    <xf numFmtId="0" fontId="14" fillId="0" borderId="23" xfId="60" applyFont="1" applyFill="1" applyBorder="1" applyAlignment="1" applyProtection="1">
      <alignment horizontal="center" vertical="center" wrapText="1"/>
      <protection locked="0"/>
    </xf>
    <xf numFmtId="172" fontId="82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/>
      <protection locked="0"/>
    </xf>
    <xf numFmtId="172" fontId="9" fillId="0" borderId="0" xfId="59" applyNumberFormat="1" applyFont="1" applyFill="1" applyAlignment="1" applyProtection="1">
      <alignment vertical="center" wrapText="1"/>
      <protection locked="0"/>
    </xf>
    <xf numFmtId="172" fontId="14" fillId="0" borderId="46" xfId="59" applyNumberFormat="1" applyFont="1" applyFill="1" applyBorder="1" applyAlignment="1">
      <alignment horizontal="center" vertical="center"/>
      <protection/>
    </xf>
    <xf numFmtId="172" fontId="14" fillId="0" borderId="32" xfId="59" applyNumberFormat="1" applyFont="1" applyFill="1" applyBorder="1" applyAlignment="1">
      <alignment horizontal="center" vertical="center"/>
      <protection/>
    </xf>
    <xf numFmtId="172" fontId="14" fillId="0" borderId="47" xfId="59" applyNumberFormat="1" applyFont="1" applyFill="1" applyBorder="1" applyAlignment="1">
      <alignment horizontal="center" vertical="center"/>
      <protection/>
    </xf>
    <xf numFmtId="172" fontId="14" fillId="0" borderId="32" xfId="59" applyNumberFormat="1" applyFont="1" applyFill="1" applyBorder="1" applyAlignment="1">
      <alignment horizontal="center" vertical="center" wrapText="1"/>
      <protection/>
    </xf>
    <xf numFmtId="172" fontId="14" fillId="0" borderId="47" xfId="59" applyNumberFormat="1" applyFont="1" applyFill="1" applyBorder="1" applyAlignment="1">
      <alignment horizontal="center" vertical="center" wrapText="1"/>
      <protection/>
    </xf>
    <xf numFmtId="49" fontId="13" fillId="0" borderId="39" xfId="59" applyNumberFormat="1" applyFont="1" applyFill="1" applyBorder="1" applyAlignment="1">
      <alignment horizontal="left" vertical="center"/>
      <protection/>
    </xf>
    <xf numFmtId="49" fontId="23" fillId="0" borderId="48" xfId="59" applyNumberFormat="1" applyFont="1" applyFill="1" applyBorder="1" applyAlignment="1" quotePrefix="1">
      <alignment horizontal="left" vertical="center"/>
      <protection/>
    </xf>
    <xf numFmtId="49" fontId="13" fillId="0" borderId="48" xfId="59" applyNumberFormat="1" applyFont="1" applyFill="1" applyBorder="1" applyAlignment="1">
      <alignment horizontal="left" vertical="center"/>
      <protection/>
    </xf>
    <xf numFmtId="49" fontId="7" fillId="0" borderId="27" xfId="59" applyNumberFormat="1" applyFont="1" applyFill="1" applyBorder="1" applyAlignment="1" applyProtection="1">
      <alignment horizontal="left" vertical="center"/>
      <protection locked="0"/>
    </xf>
    <xf numFmtId="49" fontId="13" fillId="0" borderId="20" xfId="59" applyNumberFormat="1" applyFont="1" applyFill="1" applyBorder="1" applyAlignment="1">
      <alignment horizontal="left" vertical="center"/>
      <protection/>
    </xf>
    <xf numFmtId="49" fontId="13" fillId="0" borderId="18" xfId="59" applyNumberFormat="1" applyFont="1" applyFill="1" applyBorder="1" applyAlignment="1">
      <alignment horizontal="left" vertical="center"/>
      <protection/>
    </xf>
    <xf numFmtId="49" fontId="13" fillId="0" borderId="16" xfId="59" applyNumberFormat="1" applyFont="1" applyFill="1" applyBorder="1" applyAlignment="1" applyProtection="1">
      <alignment horizontal="left" vertical="center"/>
      <protection locked="0"/>
    </xf>
    <xf numFmtId="181" fontId="7" fillId="0" borderId="32" xfId="59" applyNumberFormat="1" applyFont="1" applyFill="1" applyBorder="1" applyAlignment="1">
      <alignment horizontal="left" vertical="center" wrapText="1"/>
      <protection/>
    </xf>
    <xf numFmtId="172" fontId="0" fillId="0" borderId="0" xfId="59" applyNumberFormat="1" applyFill="1" applyAlignment="1">
      <alignment vertical="center" wrapText="1"/>
      <protection/>
    </xf>
    <xf numFmtId="172" fontId="5" fillId="0" borderId="31" xfId="59" applyNumberFormat="1" applyFont="1" applyFill="1" applyBorder="1" applyAlignment="1">
      <alignment horizontal="right" vertical="center"/>
      <protection/>
    </xf>
    <xf numFmtId="172" fontId="3" fillId="0" borderId="32" xfId="59" applyNumberFormat="1" applyFont="1" applyFill="1" applyBorder="1" applyAlignment="1">
      <alignment horizontal="center" vertical="center" wrapText="1"/>
      <protection/>
    </xf>
    <xf numFmtId="3" fontId="0" fillId="0" borderId="33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49" xfId="59" applyNumberFormat="1" applyFont="1" applyFill="1" applyBorder="1" applyAlignment="1" applyProtection="1">
      <alignment horizontal="right" vertical="center" wrapText="1"/>
      <protection locked="0"/>
    </xf>
    <xf numFmtId="172" fontId="3" fillId="0" borderId="32" xfId="59" applyNumberFormat="1" applyFont="1" applyFill="1" applyBorder="1" applyAlignment="1">
      <alignment horizontal="right" vertical="center" wrapText="1"/>
      <protection/>
    </xf>
    <xf numFmtId="172" fontId="3" fillId="0" borderId="0" xfId="59" applyNumberFormat="1" applyFont="1" applyFill="1" applyBorder="1" applyAlignment="1">
      <alignment horizontal="left" vertical="center" wrapText="1"/>
      <protection/>
    </xf>
    <xf numFmtId="172" fontId="3" fillId="0" borderId="0" xfId="59" applyNumberFormat="1" applyFont="1" applyFill="1" applyBorder="1" applyAlignment="1">
      <alignment horizontal="right" vertical="center" wrapText="1"/>
      <protection/>
    </xf>
    <xf numFmtId="172" fontId="13" fillId="0" borderId="50" xfId="59" applyNumberFormat="1" applyFont="1" applyFill="1" applyBorder="1" applyAlignment="1" applyProtection="1">
      <alignment horizontal="right" vertical="center" indent="2"/>
      <protection/>
    </xf>
    <xf numFmtId="172" fontId="13" fillId="0" borderId="50" xfId="59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51" xfId="59" applyNumberFormat="1" applyFont="1" applyFill="1" applyBorder="1" applyAlignment="1" applyProtection="1">
      <alignment horizontal="right" vertical="center" wrapText="1" indent="2"/>
      <protection locked="0"/>
    </xf>
    <xf numFmtId="172" fontId="23" fillId="0" borderId="34" xfId="59" applyNumberFormat="1" applyFont="1" applyFill="1" applyBorder="1" applyAlignment="1" applyProtection="1">
      <alignment horizontal="right" vertical="center" indent="2"/>
      <protection/>
    </xf>
    <xf numFmtId="172" fontId="23" fillId="0" borderId="34" xfId="59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34" xfId="59" applyNumberFormat="1" applyFont="1" applyFill="1" applyBorder="1" applyAlignment="1" applyProtection="1">
      <alignment horizontal="right" vertical="center" wrapText="1" indent="2"/>
      <protection locked="0"/>
    </xf>
    <xf numFmtId="172" fontId="7" fillId="0" borderId="32" xfId="59" applyNumberFormat="1" applyFont="1" applyFill="1" applyBorder="1" applyAlignment="1" applyProtection="1">
      <alignment horizontal="right" vertical="center" wrapText="1" indent="2"/>
      <protection/>
    </xf>
    <xf numFmtId="172" fontId="13" fillId="0" borderId="52" xfId="59" applyNumberFormat="1" applyFont="1" applyFill="1" applyBorder="1" applyAlignment="1" applyProtection="1">
      <alignment horizontal="right" vertical="center" wrapText="1" indent="2"/>
      <protection locked="0"/>
    </xf>
    <xf numFmtId="172" fontId="5" fillId="0" borderId="31" xfId="59" applyNumberFormat="1" applyFont="1" applyFill="1" applyBorder="1" applyAlignment="1" applyProtection="1">
      <alignment horizontal="right" vertical="center"/>
      <protection/>
    </xf>
    <xf numFmtId="172" fontId="83" fillId="0" borderId="0" xfId="0" applyNumberFormat="1" applyFont="1" applyFill="1" applyAlignment="1" applyProtection="1">
      <alignment horizontal="left" vertical="center" wrapText="1"/>
      <protection/>
    </xf>
    <xf numFmtId="172" fontId="84" fillId="0" borderId="0" xfId="0" applyNumberFormat="1" applyFont="1" applyFill="1" applyAlignment="1" applyProtection="1">
      <alignment vertical="center" wrapText="1"/>
      <protection/>
    </xf>
    <xf numFmtId="0" fontId="85" fillId="0" borderId="0" xfId="0" applyFont="1" applyAlignment="1" applyProtection="1">
      <alignment horizontal="right" vertical="top"/>
      <protection locked="0"/>
    </xf>
    <xf numFmtId="0" fontId="86" fillId="0" borderId="39" xfId="0" applyFont="1" applyFill="1" applyBorder="1" applyAlignment="1" applyProtection="1">
      <alignment horizontal="center" vertical="center" wrapText="1"/>
      <protection/>
    </xf>
    <xf numFmtId="0" fontId="87" fillId="0" borderId="24" xfId="0" applyFont="1" applyFill="1" applyBorder="1" applyAlignment="1" applyProtection="1">
      <alignment horizontal="center" vertical="center"/>
      <protection/>
    </xf>
    <xf numFmtId="49" fontId="86" fillId="0" borderId="23" xfId="0" applyNumberFormat="1" applyFont="1" applyFill="1" applyBorder="1" applyAlignment="1" applyProtection="1">
      <alignment horizontal="right" vertical="center"/>
      <protection/>
    </xf>
    <xf numFmtId="0" fontId="86" fillId="0" borderId="40" xfId="0" applyFont="1" applyFill="1" applyBorder="1" applyAlignment="1" applyProtection="1">
      <alignment horizontal="center" vertical="center" wrapText="1"/>
      <protection/>
    </xf>
    <xf numFmtId="0" fontId="87" fillId="0" borderId="45" xfId="0" applyFont="1" applyFill="1" applyBorder="1" applyAlignment="1" applyProtection="1">
      <alignment horizontal="center" vertical="center"/>
      <protection/>
    </xf>
    <xf numFmtId="49" fontId="86" fillId="0" borderId="38" xfId="0" applyNumberFormat="1" applyFont="1" applyFill="1" applyBorder="1" applyAlignment="1" applyProtection="1">
      <alignment horizontal="right" vertical="center"/>
      <protection/>
    </xf>
    <xf numFmtId="0" fontId="86" fillId="0" borderId="0" xfId="0" applyFont="1" applyFill="1" applyAlignment="1" applyProtection="1">
      <alignment vertical="center"/>
      <protection/>
    </xf>
    <xf numFmtId="0" fontId="88" fillId="0" borderId="0" xfId="0" applyFont="1" applyFill="1" applyAlignment="1" applyProtection="1">
      <alignment horizontal="right"/>
      <protection/>
    </xf>
    <xf numFmtId="0" fontId="86" fillId="0" borderId="27" xfId="0" applyFont="1" applyFill="1" applyBorder="1" applyAlignment="1" applyProtection="1">
      <alignment horizontal="center" vertical="center" wrapText="1"/>
      <protection/>
    </xf>
    <xf numFmtId="0" fontId="86" fillId="0" borderId="43" xfId="0" applyFont="1" applyFill="1" applyBorder="1" applyAlignment="1" applyProtection="1">
      <alignment horizontal="center" vertical="center" wrapText="1"/>
      <protection/>
    </xf>
    <xf numFmtId="0" fontId="89" fillId="0" borderId="21" xfId="0" applyFont="1" applyFill="1" applyBorder="1" applyAlignment="1" applyProtection="1">
      <alignment horizontal="center" vertical="center" wrapText="1"/>
      <protection/>
    </xf>
    <xf numFmtId="0" fontId="89" fillId="0" borderId="19" xfId="0" applyFont="1" applyFill="1" applyBorder="1" applyAlignment="1" applyProtection="1">
      <alignment horizontal="center" vertical="center" wrapText="1"/>
      <protection/>
    </xf>
    <xf numFmtId="0" fontId="89" fillId="0" borderId="12" xfId="0" applyFont="1" applyFill="1" applyBorder="1" applyAlignment="1" applyProtection="1">
      <alignment horizontal="center" vertical="center" wrapText="1"/>
      <protection/>
    </xf>
    <xf numFmtId="0" fontId="86" fillId="0" borderId="25" xfId="0" applyFont="1" applyFill="1" applyBorder="1" applyAlignment="1" applyProtection="1">
      <alignment horizontal="center" vertical="center" wrapText="1"/>
      <protection/>
    </xf>
    <xf numFmtId="0" fontId="86" fillId="0" borderId="26" xfId="0" applyFont="1" applyFill="1" applyBorder="1" applyAlignment="1" applyProtection="1">
      <alignment horizontal="center" vertical="center" wrapText="1"/>
      <protection/>
    </xf>
    <xf numFmtId="172" fontId="86" fillId="0" borderId="37" xfId="0" applyNumberFormat="1" applyFont="1" applyFill="1" applyBorder="1" applyAlignment="1" applyProtection="1">
      <alignment horizontal="center" vertical="center" wrapText="1"/>
      <protection/>
    </xf>
    <xf numFmtId="0" fontId="89" fillId="0" borderId="19" xfId="0" applyFont="1" applyFill="1" applyBorder="1" applyAlignment="1" applyProtection="1">
      <alignment horizontal="left" vertical="center" wrapText="1" indent="1"/>
      <protection/>
    </xf>
    <xf numFmtId="172" fontId="89" fillId="0" borderId="12" xfId="0" applyNumberFormat="1" applyFont="1" applyFill="1" applyBorder="1" applyAlignment="1" applyProtection="1">
      <alignment horizontal="right" vertical="center" wrapText="1" indent="1"/>
      <protection/>
    </xf>
    <xf numFmtId="49" fontId="90" fillId="0" borderId="22" xfId="0" applyNumberFormat="1" applyFont="1" applyFill="1" applyBorder="1" applyAlignment="1" applyProtection="1">
      <alignment horizontal="center" vertical="center" wrapText="1"/>
      <protection/>
    </xf>
    <xf numFmtId="0" fontId="90" fillId="0" borderId="24" xfId="60" applyFont="1" applyFill="1" applyBorder="1" applyAlignment="1" applyProtection="1">
      <alignment horizontal="left" vertical="center" wrapText="1" indent="1"/>
      <protection/>
    </xf>
    <xf numFmtId="172" fontId="9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90" fillId="0" borderId="18" xfId="0" applyNumberFormat="1" applyFont="1" applyFill="1" applyBorder="1" applyAlignment="1" applyProtection="1">
      <alignment horizontal="center" vertical="center" wrapText="1"/>
      <protection/>
    </xf>
    <xf numFmtId="0" fontId="90" fillId="0" borderId="10" xfId="60" applyFont="1" applyFill="1" applyBorder="1" applyAlignment="1" applyProtection="1">
      <alignment horizontal="left" vertical="center" wrapText="1" indent="1"/>
      <protection/>
    </xf>
    <xf numFmtId="172" fontId="9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90" fillId="0" borderId="53" xfId="60" applyFont="1" applyFill="1" applyBorder="1" applyAlignment="1" applyProtection="1">
      <alignment horizontal="left" vertical="center" wrapText="1" indent="1"/>
      <protection/>
    </xf>
    <xf numFmtId="172" fontId="9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9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90" fillId="0" borderId="55" xfId="60" applyFont="1" applyFill="1" applyBorder="1" applyAlignment="1" applyProtection="1">
      <alignment horizontal="left" vertical="center" wrapText="1" indent="1"/>
      <protection/>
    </xf>
    <xf numFmtId="0" fontId="89" fillId="0" borderId="21" xfId="0" applyFont="1" applyFill="1" applyBorder="1" applyAlignment="1" applyProtection="1">
      <alignment horizontal="center" vertical="center" wrapText="1"/>
      <protection/>
    </xf>
    <xf numFmtId="0" fontId="89" fillId="0" borderId="19" xfId="60" applyFont="1" applyFill="1" applyBorder="1" applyAlignment="1" applyProtection="1">
      <alignment horizontal="left" vertical="center" wrapText="1" indent="1"/>
      <protection/>
    </xf>
    <xf numFmtId="172" fontId="8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90" fillId="0" borderId="20" xfId="0" applyNumberFormat="1" applyFont="1" applyFill="1" applyBorder="1" applyAlignment="1" applyProtection="1">
      <alignment horizontal="center" vertical="center" wrapText="1"/>
      <protection/>
    </xf>
    <xf numFmtId="0" fontId="90" fillId="0" borderId="55" xfId="60" applyFont="1" applyFill="1" applyBorder="1" applyAlignment="1" applyProtection="1">
      <alignment horizontal="left" vertical="center" wrapText="1" indent="1"/>
      <protection/>
    </xf>
    <xf numFmtId="172" fontId="9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90" fillId="0" borderId="10" xfId="60" applyFont="1" applyFill="1" applyBorder="1" applyAlignment="1" applyProtection="1">
      <alignment horizontal="left" vertical="center" wrapText="1" indent="1"/>
      <protection/>
    </xf>
    <xf numFmtId="0" fontId="90" fillId="0" borderId="14" xfId="60" applyFont="1" applyFill="1" applyBorder="1" applyAlignment="1" applyProtection="1">
      <alignment horizontal="left" vertical="center" wrapText="1" indent="1"/>
      <protection/>
    </xf>
    <xf numFmtId="172" fontId="9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2" fontId="9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8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89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91" fillId="0" borderId="21" xfId="0" applyFont="1" applyBorder="1" applyAlignment="1" applyProtection="1">
      <alignment horizontal="center" vertical="center" wrapText="1"/>
      <protection/>
    </xf>
    <xf numFmtId="0" fontId="92" fillId="0" borderId="29" xfId="0" applyFont="1" applyBorder="1" applyAlignment="1" applyProtection="1">
      <alignment horizontal="left" wrapText="1" indent="1"/>
      <protection/>
    </xf>
    <xf numFmtId="172" fontId="89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90" fillId="0" borderId="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Border="1" applyAlignment="1" applyProtection="1">
      <alignment horizontal="left" vertical="center" wrapText="1" indent="1"/>
      <protection/>
    </xf>
    <xf numFmtId="172" fontId="8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90" fillId="0" borderId="0" xfId="0" applyFont="1" applyFill="1" applyAlignment="1" applyProtection="1">
      <alignment horizontal="left" vertical="center" wrapText="1"/>
      <protection/>
    </xf>
    <xf numFmtId="0" fontId="90" fillId="0" borderId="0" xfId="0" applyFont="1" applyFill="1" applyAlignment="1" applyProtection="1">
      <alignment vertical="center" wrapText="1"/>
      <protection/>
    </xf>
    <xf numFmtId="0" fontId="90" fillId="0" borderId="0" xfId="0" applyFont="1" applyFill="1" applyAlignment="1" applyProtection="1">
      <alignment horizontal="right" vertical="center" wrapText="1" indent="1"/>
      <protection/>
    </xf>
    <xf numFmtId="0" fontId="89" fillId="0" borderId="27" xfId="0" applyFont="1" applyFill="1" applyBorder="1" applyAlignment="1" applyProtection="1">
      <alignment horizontal="center" vertical="center" wrapText="1"/>
      <protection/>
    </xf>
    <xf numFmtId="0" fontId="86" fillId="0" borderId="28" xfId="0" applyFont="1" applyFill="1" applyBorder="1" applyAlignment="1" applyProtection="1">
      <alignment horizontal="center" vertical="center" wrapText="1"/>
      <protection/>
    </xf>
    <xf numFmtId="172" fontId="9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86" fillId="0" borderId="19" xfId="0" applyFont="1" applyFill="1" applyBorder="1" applyAlignment="1" applyProtection="1">
      <alignment horizontal="left" vertical="center" wrapText="1" indent="1"/>
      <protection/>
    </xf>
    <xf numFmtId="172" fontId="8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82" fillId="0" borderId="0" xfId="0" applyFont="1" applyFill="1" applyAlignment="1" applyProtection="1">
      <alignment horizontal="left" vertical="center" wrapText="1"/>
      <protection/>
    </xf>
    <xf numFmtId="0" fontId="82" fillId="0" borderId="0" xfId="0" applyFont="1" applyFill="1" applyAlignment="1" applyProtection="1">
      <alignment vertical="center" wrapText="1"/>
      <protection/>
    </xf>
    <xf numFmtId="0" fontId="93" fillId="0" borderId="21" xfId="0" applyFont="1" applyFill="1" applyBorder="1" applyAlignment="1" applyProtection="1">
      <alignment horizontal="left" vertical="center"/>
      <protection/>
    </xf>
    <xf numFmtId="0" fontId="93" fillId="0" borderId="29" xfId="0" applyFont="1" applyFill="1" applyBorder="1" applyAlignment="1" applyProtection="1">
      <alignment vertical="center" wrapText="1"/>
      <protection/>
    </xf>
    <xf numFmtId="3" fontId="9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83" fillId="0" borderId="0" xfId="0" applyNumberFormat="1" applyFont="1" applyFill="1" applyAlignment="1" applyProtection="1">
      <alignment horizontal="left" vertical="center" wrapText="1"/>
      <protection locked="0"/>
    </xf>
    <xf numFmtId="172" fontId="84" fillId="0" borderId="0" xfId="0" applyNumberFormat="1" applyFont="1" applyFill="1" applyAlignment="1" applyProtection="1">
      <alignment vertical="center" wrapText="1"/>
      <protection locked="0"/>
    </xf>
    <xf numFmtId="0" fontId="86" fillId="0" borderId="39" xfId="0" applyFont="1" applyFill="1" applyBorder="1" applyAlignment="1" applyProtection="1">
      <alignment horizontal="center" vertical="center" wrapText="1"/>
      <protection locked="0"/>
    </xf>
    <xf numFmtId="0" fontId="87" fillId="0" borderId="24" xfId="0" applyFont="1" applyFill="1" applyBorder="1" applyAlignment="1" applyProtection="1">
      <alignment horizontal="center" vertical="center"/>
      <protection locked="0"/>
    </xf>
    <xf numFmtId="49" fontId="86" fillId="0" borderId="23" xfId="0" applyNumberFormat="1" applyFont="1" applyFill="1" applyBorder="1" applyAlignment="1" applyProtection="1">
      <alignment horizontal="right" vertical="center"/>
      <protection locked="0"/>
    </xf>
    <xf numFmtId="0" fontId="86" fillId="0" borderId="40" xfId="0" applyFont="1" applyFill="1" applyBorder="1" applyAlignment="1" applyProtection="1">
      <alignment horizontal="center" vertical="center" wrapText="1"/>
      <protection locked="0"/>
    </xf>
    <xf numFmtId="0" fontId="87" fillId="0" borderId="45" xfId="0" applyFont="1" applyFill="1" applyBorder="1" applyAlignment="1" applyProtection="1">
      <alignment horizontal="center" vertical="center"/>
      <protection locked="0"/>
    </xf>
    <xf numFmtId="49" fontId="86" fillId="0" borderId="38" xfId="0" applyNumberFormat="1" applyFont="1" applyFill="1" applyBorder="1" applyAlignment="1" applyProtection="1">
      <alignment horizontal="right"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horizontal="right"/>
      <protection locked="0"/>
    </xf>
    <xf numFmtId="0" fontId="94" fillId="0" borderId="44" xfId="0" applyFont="1" applyFill="1" applyBorder="1" applyAlignment="1" applyProtection="1">
      <alignment horizontal="center" vertical="center" wrapText="1"/>
      <protection/>
    </xf>
    <xf numFmtId="172" fontId="1" fillId="0" borderId="50" xfId="59" applyNumberFormat="1" applyFont="1" applyFill="1" applyBorder="1" applyAlignment="1" applyProtection="1">
      <alignment horizontal="right" vertical="center" indent="2"/>
      <protection/>
    </xf>
    <xf numFmtId="172" fontId="1" fillId="0" borderId="50" xfId="59" applyNumberFormat="1" applyFont="1" applyFill="1" applyBorder="1" applyAlignment="1" applyProtection="1">
      <alignment horizontal="right" vertical="center" wrapText="1" indent="2"/>
      <protection locked="0"/>
    </xf>
    <xf numFmtId="172" fontId="9" fillId="0" borderId="34" xfId="59" applyNumberFormat="1" applyFont="1" applyFill="1" applyBorder="1" applyAlignment="1" applyProtection="1">
      <alignment horizontal="right" vertical="center" indent="2"/>
      <protection/>
    </xf>
    <xf numFmtId="172" fontId="9" fillId="0" borderId="34" xfId="59" applyNumberFormat="1" applyFont="1" applyFill="1" applyBorder="1" applyAlignment="1" applyProtection="1">
      <alignment horizontal="right" vertical="center" wrapText="1" indent="2"/>
      <protection locked="0"/>
    </xf>
    <xf numFmtId="172" fontId="1" fillId="0" borderId="34" xfId="59" applyNumberFormat="1" applyFont="1" applyFill="1" applyBorder="1" applyAlignment="1" applyProtection="1">
      <alignment horizontal="right" vertical="center" indent="2"/>
      <protection/>
    </xf>
    <xf numFmtId="172" fontId="1" fillId="0" borderId="34" xfId="59" applyNumberFormat="1" applyFont="1" applyFill="1" applyBorder="1" applyAlignment="1" applyProtection="1">
      <alignment horizontal="right" vertical="center" wrapText="1" indent="2"/>
      <protection locked="0"/>
    </xf>
    <xf numFmtId="172" fontId="4" fillId="0" borderId="32" xfId="59" applyNumberFormat="1" applyFont="1" applyFill="1" applyBorder="1" applyAlignment="1" applyProtection="1">
      <alignment horizontal="right" vertical="center" indent="2"/>
      <protection/>
    </xf>
    <xf numFmtId="172" fontId="4" fillId="0" borderId="32" xfId="59" applyNumberFormat="1" applyFont="1" applyFill="1" applyBorder="1" applyAlignment="1">
      <alignment horizontal="right" vertical="center" indent="2"/>
      <protection/>
    </xf>
    <xf numFmtId="172" fontId="1" fillId="0" borderId="49" xfId="59" applyNumberFormat="1" applyFont="1" applyFill="1" applyBorder="1" applyAlignment="1" applyProtection="1">
      <alignment horizontal="right" vertical="center" indent="2"/>
      <protection/>
    </xf>
    <xf numFmtId="172" fontId="1" fillId="0" borderId="49" xfId="59" applyNumberFormat="1" applyFont="1" applyFill="1" applyBorder="1" applyAlignment="1" applyProtection="1">
      <alignment horizontal="right" vertical="center" wrapText="1" indent="2"/>
      <protection locked="0"/>
    </xf>
    <xf numFmtId="172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1" xfId="0" applyNumberFormat="1" applyFont="1" applyFill="1" applyBorder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vertical="center" wrapText="1"/>
      <protection/>
    </xf>
    <xf numFmtId="172" fontId="4" fillId="33" borderId="19" xfId="0" applyNumberFormat="1" applyFont="1" applyFill="1" applyBorder="1" applyAlignment="1" applyProtection="1">
      <alignment vertical="center" wrapText="1"/>
      <protection/>
    </xf>
    <xf numFmtId="172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3" xfId="0" applyNumberFormat="1" applyFont="1" applyFill="1" applyBorder="1" applyAlignment="1" applyProtection="1">
      <alignment horizontal="center" vertical="center" wrapText="1"/>
      <protection/>
    </xf>
    <xf numFmtId="172" fontId="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58" xfId="0" applyNumberFormat="1" applyFont="1" applyFill="1" applyBorder="1" applyAlignment="1" applyProtection="1">
      <alignment horizontal="left" vertical="center" wrapText="1"/>
      <protection locked="0"/>
    </xf>
    <xf numFmtId="172" fontId="3" fillId="0" borderId="19" xfId="0" applyNumberFormat="1" applyFont="1" applyFill="1" applyBorder="1" applyAlignment="1" applyProtection="1">
      <alignment vertical="center" wrapText="1"/>
      <protection/>
    </xf>
    <xf numFmtId="172" fontId="3" fillId="33" borderId="19" xfId="0" applyNumberFormat="1" applyFont="1" applyFill="1" applyBorder="1" applyAlignment="1" applyProtection="1">
      <alignment vertical="center" wrapText="1"/>
      <protection/>
    </xf>
    <xf numFmtId="0" fontId="3" fillId="0" borderId="42" xfId="60" applyFont="1" applyFill="1" applyBorder="1" applyAlignment="1" applyProtection="1">
      <alignment horizontal="left" vertical="center" wrapText="1" indent="1"/>
      <protection/>
    </xf>
    <xf numFmtId="0" fontId="3" fillId="0" borderId="43" xfId="60" applyFont="1" applyFill="1" applyBorder="1" applyAlignment="1" applyProtection="1">
      <alignment vertical="center" wrapText="1"/>
      <protection/>
    </xf>
    <xf numFmtId="172" fontId="3" fillId="0" borderId="44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24" xfId="60" applyFont="1" applyFill="1" applyBorder="1" applyAlignment="1" applyProtection="1">
      <alignment horizontal="left" vertical="center" wrapText="1" indent="1"/>
      <protection/>
    </xf>
    <xf numFmtId="172" fontId="0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8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172" fontId="0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9" xfId="60" applyFont="1" applyFill="1" applyBorder="1" applyAlignment="1" applyProtection="1">
      <alignment horizontal="left" vertical="center" wrapText="1" indent="1"/>
      <protection/>
    </xf>
    <xf numFmtId="0" fontId="0" fillId="0" borderId="0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left" vertical="center" wrapText="1" indent="6"/>
      <protection/>
    </xf>
    <xf numFmtId="0" fontId="0" fillId="0" borderId="10" xfId="60" applyFont="1" applyFill="1" applyBorder="1" applyAlignment="1" applyProtection="1">
      <alignment horizontal="left" indent="6"/>
      <protection/>
    </xf>
    <xf numFmtId="0" fontId="0" fillId="0" borderId="10" xfId="60" applyFont="1" applyFill="1" applyBorder="1" applyAlignment="1" applyProtection="1">
      <alignment horizontal="left" vertical="center" wrapText="1" indent="6"/>
      <protection/>
    </xf>
    <xf numFmtId="49" fontId="0" fillId="0" borderId="60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45" xfId="60" applyFont="1" applyFill="1" applyBorder="1" applyAlignment="1" applyProtection="1">
      <alignment horizontal="left" vertical="center" wrapText="1" indent="7"/>
      <protection/>
    </xf>
    <xf numFmtId="172" fontId="0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3" xfId="60" applyFont="1" applyFill="1" applyBorder="1" applyAlignment="1" applyProtection="1">
      <alignment horizontal="left" vertical="center" wrapText="1" indent="1"/>
      <protection/>
    </xf>
    <xf numFmtId="0" fontId="3" fillId="0" borderId="14" xfId="60" applyFont="1" applyFill="1" applyBorder="1" applyAlignment="1" applyProtection="1">
      <alignment vertical="center" wrapText="1"/>
      <protection/>
    </xf>
    <xf numFmtId="172" fontId="3" fillId="0" borderId="41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20" xfId="60" applyNumberFormat="1" applyFont="1" applyFill="1" applyBorder="1" applyAlignment="1" applyProtection="1">
      <alignment horizontal="left" vertical="center" wrapText="1" indent="1"/>
      <protection/>
    </xf>
    <xf numFmtId="172" fontId="0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172" fontId="0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0" xfId="0" applyFont="1" applyBorder="1" applyAlignment="1" applyProtection="1">
      <alignment horizontal="left" vertical="center" wrapText="1" indent="1"/>
      <protection/>
    </xf>
    <xf numFmtId="0" fontId="3" fillId="0" borderId="21" xfId="60" applyFont="1" applyFill="1" applyBorder="1" applyAlignment="1" applyProtection="1">
      <alignment horizontal="left" vertical="center" wrapText="1" indent="1"/>
      <protection/>
    </xf>
    <xf numFmtId="0" fontId="3" fillId="0" borderId="19" xfId="60" applyFont="1" applyFill="1" applyBorder="1" applyAlignment="1" applyProtection="1">
      <alignment horizontal="left" vertical="center" wrapText="1" indent="1"/>
      <protection/>
    </xf>
    <xf numFmtId="172" fontId="3" fillId="0" borderId="12" xfId="60" applyNumberFormat="1" applyFont="1" applyFill="1" applyBorder="1" applyAlignment="1" applyProtection="1">
      <alignment horizontal="right" vertical="center" wrapText="1" indent="1"/>
      <protection/>
    </xf>
    <xf numFmtId="172" fontId="3" fillId="0" borderId="12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55" xfId="60" applyFont="1" applyFill="1" applyBorder="1" applyAlignment="1" applyProtection="1">
      <alignment horizontal="left" vertical="center" wrapText="1" indent="1"/>
      <protection/>
    </xf>
    <xf numFmtId="172" fontId="25" fillId="0" borderId="12" xfId="0" applyNumberFormat="1" applyFont="1" applyBorder="1" applyAlignment="1" applyProtection="1">
      <alignment horizontal="right" vertical="center" wrapText="1" indent="1"/>
      <protection/>
    </xf>
    <xf numFmtId="172" fontId="25" fillId="0" borderId="12" xfId="0" applyNumberFormat="1" applyFont="1" applyBorder="1" applyAlignment="1" applyProtection="1">
      <alignment horizontal="right" vertical="center" wrapText="1" indent="1"/>
      <protection locked="0"/>
    </xf>
    <xf numFmtId="172" fontId="25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25" fillId="0" borderId="14" xfId="0" applyFont="1" applyBorder="1" applyAlignment="1" applyProtection="1">
      <alignment horizontal="left" vertical="center" wrapText="1" indent="1"/>
      <protection/>
    </xf>
    <xf numFmtId="0" fontId="0" fillId="0" borderId="0" xfId="60" applyFont="1" applyFill="1" applyProtection="1">
      <alignment/>
      <protection locked="0"/>
    </xf>
    <xf numFmtId="172" fontId="82" fillId="0" borderId="0" xfId="60" applyNumberFormat="1" applyFont="1" applyFill="1" applyAlignment="1" applyProtection="1">
      <alignment horizontal="right" vertical="center" indent="1"/>
      <protection/>
    </xf>
    <xf numFmtId="0" fontId="3" fillId="0" borderId="19" xfId="60" applyFont="1" applyFill="1" applyBorder="1" applyAlignment="1" applyProtection="1">
      <alignment vertical="center" wrapText="1"/>
      <protection/>
    </xf>
    <xf numFmtId="0" fontId="3" fillId="0" borderId="21" xfId="60" applyFont="1" applyFill="1" applyBorder="1" applyAlignment="1" applyProtection="1">
      <alignment horizontal="center" vertical="center" wrapText="1"/>
      <protection locked="0"/>
    </xf>
    <xf numFmtId="0" fontId="3" fillId="0" borderId="19" xfId="60" applyFont="1" applyFill="1" applyBorder="1" applyAlignment="1" applyProtection="1">
      <alignment horizontal="center" vertical="center" wrapText="1"/>
      <protection locked="0"/>
    </xf>
    <xf numFmtId="0" fontId="3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42" xfId="60" applyFont="1" applyFill="1" applyBorder="1" applyAlignment="1" applyProtection="1">
      <alignment horizontal="center" vertical="center" wrapText="1"/>
      <protection/>
    </xf>
    <xf numFmtId="0" fontId="3" fillId="0" borderId="43" xfId="60" applyFont="1" applyFill="1" applyBorder="1" applyAlignment="1" applyProtection="1">
      <alignment horizontal="center" vertical="center" wrapText="1"/>
      <protection/>
    </xf>
    <xf numFmtId="0" fontId="3" fillId="0" borderId="44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left" vertical="center" wrapText="1" indent="1"/>
      <protection/>
    </xf>
    <xf numFmtId="0" fontId="20" fillId="0" borderId="55" xfId="0" applyFont="1" applyBorder="1" applyAlignment="1" applyProtection="1">
      <alignment horizontal="left" wrapText="1" indent="1"/>
      <protection/>
    </xf>
    <xf numFmtId="172" fontId="0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0" xfId="0" applyFont="1" applyBorder="1" applyAlignment="1" applyProtection="1">
      <alignment horizontal="left" wrapText="1" indent="1"/>
      <protection/>
    </xf>
    <xf numFmtId="172" fontId="0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172" fontId="0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6" xfId="60" applyNumberFormat="1" applyFont="1" applyFill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>
      <alignment horizontal="left" indent="1"/>
    </xf>
    <xf numFmtId="0" fontId="20" fillId="0" borderId="11" xfId="0" applyFont="1" applyBorder="1" applyAlignment="1" applyProtection="1">
      <alignment horizontal="left" wrapText="1" indent="1"/>
      <protection/>
    </xf>
    <xf numFmtId="0" fontId="3" fillId="0" borderId="21" xfId="60" applyFont="1" applyFill="1" applyBorder="1" applyAlignment="1" applyProtection="1">
      <alignment horizontal="left" vertical="center" wrapText="1"/>
      <protection/>
    </xf>
    <xf numFmtId="0" fontId="25" fillId="0" borderId="21" xfId="0" applyFont="1" applyBorder="1" applyAlignment="1" applyProtection="1">
      <alignment vertical="center" wrapText="1"/>
      <protection/>
    </xf>
    <xf numFmtId="49" fontId="0" fillId="0" borderId="58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53" xfId="0" applyFont="1" applyBorder="1" applyAlignment="1" applyProtection="1">
      <alignment horizontal="left" wrapText="1" indent="1"/>
      <protection/>
    </xf>
    <xf numFmtId="49" fontId="0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19" xfId="0" applyFont="1" applyBorder="1" applyAlignment="1" applyProtection="1">
      <alignment horizontal="left" vertical="center" wrapText="1" indent="1"/>
      <protection/>
    </xf>
    <xf numFmtId="172" fontId="0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Border="1" applyAlignment="1" applyProtection="1">
      <alignment wrapText="1"/>
      <protection/>
    </xf>
    <xf numFmtId="0" fontId="25" fillId="0" borderId="13" xfId="0" applyFont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wrapText="1"/>
      <protection/>
    </xf>
    <xf numFmtId="172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6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19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72" fontId="8" fillId="0" borderId="53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8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0" fillId="0" borderId="18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58" xfId="0" applyNumberFormat="1" applyFont="1" applyFill="1" applyBorder="1" applyAlignment="1" applyProtection="1">
      <alignment horizontal="left" vertical="center" wrapText="1" indent="1"/>
      <protection/>
    </xf>
    <xf numFmtId="172" fontId="8" fillId="0" borderId="55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74" fontId="0" fillId="0" borderId="10" xfId="40" applyNumberFormat="1" applyFont="1" applyFill="1" applyBorder="1" applyAlignment="1" applyProtection="1">
      <alignment/>
      <protection locked="0"/>
    </xf>
    <xf numFmtId="174" fontId="0" fillId="0" borderId="15" xfId="40" applyNumberFormat="1" applyFont="1" applyFill="1" applyBorder="1" applyAlignment="1">
      <alignment/>
    </xf>
    <xf numFmtId="174" fontId="0" fillId="0" borderId="11" xfId="40" applyNumberFormat="1" applyFont="1" applyFill="1" applyBorder="1" applyAlignment="1" applyProtection="1">
      <alignment/>
      <protection locked="0"/>
    </xf>
    <xf numFmtId="174" fontId="3" fillId="0" borderId="19" xfId="60" applyNumberFormat="1" applyFont="1" applyFill="1" applyBorder="1">
      <alignment/>
      <protection/>
    </xf>
    <xf numFmtId="174" fontId="3" fillId="0" borderId="12" xfId="60" applyNumberFormat="1" applyFont="1" applyFill="1" applyBorder="1">
      <alignment/>
      <protection/>
    </xf>
    <xf numFmtId="0" fontId="0" fillId="0" borderId="55" xfId="60" applyFont="1" applyFill="1" applyBorder="1" applyProtection="1">
      <alignment/>
      <protection/>
    </xf>
    <xf numFmtId="174" fontId="0" fillId="0" borderId="65" xfId="40" applyNumberFormat="1" applyFont="1" applyFill="1" applyBorder="1" applyAlignment="1" applyProtection="1">
      <alignment/>
      <protection locked="0"/>
    </xf>
    <xf numFmtId="0" fontId="20" fillId="0" borderId="10" xfId="0" applyFont="1" applyBorder="1" applyAlignment="1">
      <alignment horizontal="justify" wrapText="1"/>
    </xf>
    <xf numFmtId="174" fontId="0" fillId="0" borderId="61" xfId="40" applyNumberFormat="1" applyFont="1" applyFill="1" applyBorder="1" applyAlignment="1" applyProtection="1">
      <alignment/>
      <protection locked="0"/>
    </xf>
    <xf numFmtId="0" fontId="20" fillId="0" borderId="10" xfId="0" applyFont="1" applyBorder="1" applyAlignment="1">
      <alignment wrapText="1"/>
    </xf>
    <xf numFmtId="174" fontId="0" fillId="0" borderId="37" xfId="40" applyNumberFormat="1" applyFont="1" applyFill="1" applyBorder="1" applyAlignment="1" applyProtection="1">
      <alignment/>
      <protection locked="0"/>
    </xf>
    <xf numFmtId="0" fontId="20" fillId="0" borderId="45" xfId="0" applyFont="1" applyBorder="1" applyAlignment="1">
      <alignment wrapText="1"/>
    </xf>
    <xf numFmtId="174" fontId="3" fillId="0" borderId="12" xfId="40" applyNumberFormat="1" applyFont="1" applyFill="1" applyBorder="1" applyAlignment="1" applyProtection="1">
      <alignment/>
      <protection/>
    </xf>
    <xf numFmtId="49" fontId="0" fillId="0" borderId="20" xfId="60" applyNumberFormat="1" applyFont="1" applyFill="1" applyBorder="1" applyAlignment="1" applyProtection="1">
      <alignment horizontal="center" vertical="center" wrapText="1"/>
      <protection/>
    </xf>
    <xf numFmtId="49" fontId="0" fillId="0" borderId="18" xfId="60" applyNumberFormat="1" applyFont="1" applyFill="1" applyBorder="1" applyAlignment="1" applyProtection="1">
      <alignment horizontal="center" vertical="center" wrapText="1"/>
      <protection/>
    </xf>
    <xf numFmtId="49" fontId="0" fillId="0" borderId="16" xfId="6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 wrapText="1"/>
      <protection/>
    </xf>
    <xf numFmtId="0" fontId="25" fillId="0" borderId="13" xfId="0" applyFont="1" applyBorder="1" applyAlignment="1" applyProtection="1">
      <alignment horizontal="center" wrapText="1"/>
      <protection/>
    </xf>
    <xf numFmtId="49" fontId="0" fillId="0" borderId="22" xfId="60" applyNumberFormat="1" applyFont="1" applyFill="1" applyBorder="1" applyAlignment="1" applyProtection="1">
      <alignment horizontal="center" vertical="center" wrapText="1"/>
      <protection/>
    </xf>
    <xf numFmtId="49" fontId="0" fillId="0" borderId="60" xfId="60" applyNumberFormat="1" applyFont="1" applyFill="1" applyBorder="1" applyAlignment="1" applyProtection="1">
      <alignment horizontal="center" vertical="center" wrapText="1"/>
      <protection/>
    </xf>
    <xf numFmtId="0" fontId="0" fillId="0" borderId="45" xfId="60" applyFont="1" applyFill="1" applyBorder="1" applyAlignment="1" applyProtection="1">
      <alignment horizontal="left" vertical="center" wrapText="1" indent="6"/>
      <protection/>
    </xf>
    <xf numFmtId="49" fontId="0" fillId="0" borderId="58" xfId="60" applyNumberFormat="1" applyFont="1" applyFill="1" applyBorder="1" applyAlignment="1" applyProtection="1">
      <alignment horizontal="center" vertical="center" wrapText="1"/>
      <protection/>
    </xf>
    <xf numFmtId="49" fontId="3" fillId="0" borderId="21" xfId="6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172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172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3" xfId="60" applyFont="1" applyFill="1" applyBorder="1" applyAlignment="1" applyProtection="1">
      <alignment horizontal="left" vertical="center" wrapText="1" indent="1"/>
      <protection/>
    </xf>
    <xf numFmtId="172" fontId="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172" fontId="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60" applyFont="1" applyFill="1" applyBorder="1" applyAlignment="1" applyProtection="1">
      <alignment horizontal="left" vertical="center" wrapText="1" indent="1"/>
      <protection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0" fontId="0" fillId="0" borderId="14" xfId="60" applyFont="1" applyFill="1" applyBorder="1" applyAlignment="1" applyProtection="1">
      <alignment horizontal="left" vertical="center" wrapText="1" indent="1"/>
      <protection/>
    </xf>
    <xf numFmtId="172" fontId="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left" wrapText="1" indent="1"/>
      <protection/>
    </xf>
    <xf numFmtId="172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72" fontId="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1"/>
      <protection/>
    </xf>
    <xf numFmtId="172" fontId="3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72" fontId="9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8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8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8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8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9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8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8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2" fontId="8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9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9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9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9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82" fillId="0" borderId="0" xfId="0" applyFont="1" applyFill="1" applyAlignment="1" applyProtection="1">
      <alignment horizontal="right" vertical="center" wrapText="1" indent="1"/>
      <protection/>
    </xf>
    <xf numFmtId="172" fontId="8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93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44" xfId="0" applyFont="1" applyFill="1" applyBorder="1" applyAlignment="1" applyProtection="1">
      <alignment horizontal="right" vertical="center" wrapText="1" indent="1"/>
      <protection/>
    </xf>
    <xf numFmtId="3" fontId="9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ill="1" applyBorder="1" applyAlignment="1" applyProtection="1">
      <alignment vertical="center" wrapText="1"/>
      <protection/>
    </xf>
    <xf numFmtId="172" fontId="0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0" fillId="0" borderId="61" xfId="60" applyNumberFormat="1" applyFont="1" applyFill="1" applyBorder="1" applyAlignment="1" applyProtection="1">
      <alignment horizontal="right" vertical="center" wrapText="1" inden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9" fillId="0" borderId="15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14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67" xfId="60" applyFont="1" applyFill="1" applyBorder="1" applyAlignment="1" applyProtection="1">
      <alignment horizontal="left" vertical="center" wrapText="1" indent="1"/>
      <protection/>
    </xf>
    <xf numFmtId="0" fontId="20" fillId="0" borderId="68" xfId="0" applyFont="1" applyBorder="1" applyAlignment="1" applyProtection="1">
      <alignment horizontal="left" wrapText="1" indent="1"/>
      <protection/>
    </xf>
    <xf numFmtId="0" fontId="20" fillId="0" borderId="63" xfId="0" applyFont="1" applyBorder="1" applyAlignment="1" applyProtection="1">
      <alignment horizontal="left" wrapText="1" indent="1"/>
      <protection/>
    </xf>
    <xf numFmtId="0" fontId="20" fillId="0" borderId="69" xfId="0" applyFont="1" applyBorder="1" applyAlignment="1" applyProtection="1">
      <alignment horizontal="left" vertical="center" wrapText="1"/>
      <protection/>
    </xf>
    <xf numFmtId="0" fontId="25" fillId="0" borderId="67" xfId="0" applyFont="1" applyBorder="1" applyAlignment="1" applyProtection="1">
      <alignment horizontal="left" vertical="center" wrapText="1" indent="1"/>
      <protection/>
    </xf>
    <xf numFmtId="0" fontId="20" fillId="0" borderId="69" xfId="0" applyFont="1" applyBorder="1" applyAlignment="1" applyProtection="1">
      <alignment horizontal="left" wrapText="1" indent="1"/>
      <protection/>
    </xf>
    <xf numFmtId="0" fontId="25" fillId="0" borderId="70" xfId="0" applyFont="1" applyBorder="1" applyAlignment="1" applyProtection="1">
      <alignment horizontal="left" vertical="center" wrapText="1" indent="1"/>
      <protection/>
    </xf>
    <xf numFmtId="0" fontId="25" fillId="0" borderId="67" xfId="0" applyFont="1" applyBorder="1" applyAlignment="1" applyProtection="1">
      <alignment wrapText="1"/>
      <protection/>
    </xf>
    <xf numFmtId="0" fontId="25" fillId="0" borderId="70" xfId="0" applyFont="1" applyBorder="1" applyAlignment="1" applyProtection="1">
      <alignment wrapText="1"/>
      <protection/>
    </xf>
    <xf numFmtId="0" fontId="3" fillId="0" borderId="66" xfId="60" applyFont="1" applyFill="1" applyBorder="1" applyAlignment="1" applyProtection="1">
      <alignment vertical="center" wrapText="1"/>
      <protection/>
    </xf>
    <xf numFmtId="0" fontId="0" fillId="0" borderId="71" xfId="60" applyFont="1" applyFill="1" applyBorder="1" applyAlignment="1" applyProtection="1">
      <alignment horizontal="left" vertical="center" wrapText="1" indent="1"/>
      <protection/>
    </xf>
    <xf numFmtId="0" fontId="0" fillId="0" borderId="63" xfId="60" applyFont="1" applyFill="1" applyBorder="1" applyAlignment="1" applyProtection="1">
      <alignment horizontal="left" vertical="center" wrapText="1" indent="1"/>
      <protection/>
    </xf>
    <xf numFmtId="0" fontId="0" fillId="0" borderId="72" xfId="60" applyFont="1" applyFill="1" applyBorder="1" applyAlignment="1" applyProtection="1">
      <alignment horizontal="left" vertical="center" wrapText="1" indent="1"/>
      <protection/>
    </xf>
    <xf numFmtId="0" fontId="0" fillId="0" borderId="63" xfId="60" applyFont="1" applyFill="1" applyBorder="1" applyAlignment="1" applyProtection="1">
      <alignment horizontal="left" indent="6"/>
      <protection/>
    </xf>
    <xf numFmtId="0" fontId="0" fillId="0" borderId="63" xfId="60" applyFont="1" applyFill="1" applyBorder="1" applyAlignment="1" applyProtection="1">
      <alignment horizontal="left" vertical="center" wrapText="1" indent="6"/>
      <protection/>
    </xf>
    <xf numFmtId="0" fontId="0" fillId="0" borderId="73" xfId="60" applyFont="1" applyFill="1" applyBorder="1" applyAlignment="1" applyProtection="1">
      <alignment horizontal="left" vertical="center" wrapText="1" indent="6"/>
      <protection/>
    </xf>
    <xf numFmtId="0" fontId="3" fillId="0" borderId="67" xfId="60" applyFont="1" applyFill="1" applyBorder="1" applyAlignment="1" applyProtection="1">
      <alignment vertical="center" wrapText="1"/>
      <protection/>
    </xf>
    <xf numFmtId="0" fontId="0" fillId="0" borderId="69" xfId="60" applyFont="1" applyFill="1" applyBorder="1" applyAlignment="1" applyProtection="1">
      <alignment horizontal="left" vertical="center" wrapText="1" indent="1"/>
      <protection/>
    </xf>
    <xf numFmtId="0" fontId="20" fillId="0" borderId="69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3" fillId="0" borderId="67" xfId="60" applyFont="1" applyFill="1" applyBorder="1" applyAlignment="1" applyProtection="1">
      <alignment horizontal="left" vertical="center" wrapText="1" indent="1"/>
      <protection/>
    </xf>
    <xf numFmtId="0" fontId="0" fillId="0" borderId="68" xfId="60" applyFont="1" applyFill="1" applyBorder="1" applyAlignment="1" applyProtection="1">
      <alignment horizontal="left" vertical="center" wrapText="1" inden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172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7" xfId="60" applyNumberFormat="1" applyFont="1" applyFill="1" applyBorder="1" applyAlignment="1" applyProtection="1">
      <alignment horizontal="right" vertical="center" wrapText="1"/>
      <protection locked="0"/>
    </xf>
    <xf numFmtId="172" fontId="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82" fillId="0" borderId="54" xfId="0" applyNumberFormat="1" applyFont="1" applyFill="1" applyBorder="1" applyAlignment="1" applyProtection="1">
      <alignment horizontal="right" vertical="center" wrapText="1" indent="1"/>
      <protection/>
    </xf>
    <xf numFmtId="172" fontId="7" fillId="0" borderId="17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15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0" xfId="60" applyNumberFormat="1" applyFont="1" applyFill="1" applyProtection="1">
      <alignment/>
      <protection/>
    </xf>
    <xf numFmtId="0" fontId="93" fillId="0" borderId="27" xfId="0" applyFont="1" applyFill="1" applyBorder="1" applyAlignment="1" applyProtection="1">
      <alignment horizontal="center" vertical="center" wrapText="1"/>
      <protection/>
    </xf>
    <xf numFmtId="0" fontId="93" fillId="0" borderId="43" xfId="0" applyFont="1" applyFill="1" applyBorder="1" applyAlignment="1" applyProtection="1">
      <alignment horizontal="center" vertical="center" wrapText="1"/>
      <protection/>
    </xf>
    <xf numFmtId="0" fontId="93" fillId="0" borderId="44" xfId="0" applyFont="1" applyFill="1" applyBorder="1" applyAlignment="1" applyProtection="1">
      <alignment horizontal="center" vertical="center" wrapText="1"/>
      <protection/>
    </xf>
    <xf numFmtId="0" fontId="93" fillId="0" borderId="21" xfId="0" applyFont="1" applyFill="1" applyBorder="1" applyAlignment="1" applyProtection="1">
      <alignment horizontal="center" vertical="center" wrapText="1"/>
      <protection/>
    </xf>
    <xf numFmtId="0" fontId="93" fillId="0" borderId="19" xfId="0" applyFont="1" applyFill="1" applyBorder="1" applyAlignment="1" applyProtection="1">
      <alignment horizontal="center" vertical="center" wrapText="1"/>
      <protection/>
    </xf>
    <xf numFmtId="0" fontId="93" fillId="0" borderId="12" xfId="0" applyFont="1" applyFill="1" applyBorder="1" applyAlignment="1" applyProtection="1">
      <alignment horizontal="center" vertical="center" wrapText="1"/>
      <protection/>
    </xf>
    <xf numFmtId="0" fontId="93" fillId="0" borderId="25" xfId="0" applyFont="1" applyFill="1" applyBorder="1" applyAlignment="1" applyProtection="1">
      <alignment horizontal="center" vertical="center" wrapText="1"/>
      <protection/>
    </xf>
    <xf numFmtId="0" fontId="93" fillId="0" borderId="26" xfId="0" applyFont="1" applyFill="1" applyBorder="1" applyAlignment="1" applyProtection="1">
      <alignment horizontal="center" vertical="center" wrapText="1"/>
      <protection/>
    </xf>
    <xf numFmtId="172" fontId="93" fillId="0" borderId="37" xfId="0" applyNumberFormat="1" applyFont="1" applyFill="1" applyBorder="1" applyAlignment="1" applyProtection="1">
      <alignment horizontal="center" vertical="center" wrapText="1"/>
      <protection/>
    </xf>
    <xf numFmtId="0" fontId="93" fillId="0" borderId="19" xfId="0" applyFont="1" applyFill="1" applyBorder="1" applyAlignment="1" applyProtection="1">
      <alignment horizontal="left" vertical="center" wrapText="1" indent="1"/>
      <protection/>
    </xf>
    <xf numFmtId="49" fontId="82" fillId="0" borderId="22" xfId="0" applyNumberFormat="1" applyFont="1" applyFill="1" applyBorder="1" applyAlignment="1" applyProtection="1">
      <alignment horizontal="center" vertical="center" wrapText="1"/>
      <protection/>
    </xf>
    <xf numFmtId="0" fontId="82" fillId="0" borderId="24" xfId="60" applyFont="1" applyFill="1" applyBorder="1" applyAlignment="1" applyProtection="1">
      <alignment horizontal="left" vertical="center" wrapText="1" indent="1"/>
      <protection/>
    </xf>
    <xf numFmtId="49" fontId="82" fillId="0" borderId="18" xfId="0" applyNumberFormat="1" applyFont="1" applyFill="1" applyBorder="1" applyAlignment="1" applyProtection="1">
      <alignment horizontal="center" vertical="center" wrapText="1"/>
      <protection/>
    </xf>
    <xf numFmtId="0" fontId="82" fillId="0" borderId="10" xfId="60" applyFont="1" applyFill="1" applyBorder="1" applyAlignment="1" applyProtection="1">
      <alignment horizontal="left" vertical="center" wrapText="1" indent="1"/>
      <protection/>
    </xf>
    <xf numFmtId="0" fontId="82" fillId="0" borderId="53" xfId="60" applyFont="1" applyFill="1" applyBorder="1" applyAlignment="1" applyProtection="1">
      <alignment horizontal="left" vertical="center" wrapText="1" indent="1"/>
      <protection/>
    </xf>
    <xf numFmtId="0" fontId="82" fillId="0" borderId="55" xfId="60" applyFont="1" applyFill="1" applyBorder="1" applyAlignment="1" applyProtection="1">
      <alignment horizontal="left" vertical="center" wrapText="1" indent="1"/>
      <protection/>
    </xf>
    <xf numFmtId="0" fontId="93" fillId="0" borderId="21" xfId="0" applyFont="1" applyFill="1" applyBorder="1" applyAlignment="1" applyProtection="1">
      <alignment horizontal="center" vertical="center" wrapText="1"/>
      <protection/>
    </xf>
    <xf numFmtId="0" fontId="93" fillId="0" borderId="19" xfId="60" applyFont="1" applyFill="1" applyBorder="1" applyAlignment="1" applyProtection="1">
      <alignment horizontal="left" vertical="center" wrapText="1" indent="1"/>
      <protection/>
    </xf>
    <xf numFmtId="49" fontId="82" fillId="0" borderId="20" xfId="0" applyNumberFormat="1" applyFont="1" applyFill="1" applyBorder="1" applyAlignment="1" applyProtection="1">
      <alignment horizontal="center" vertical="center" wrapText="1"/>
      <protection/>
    </xf>
    <xf numFmtId="0" fontId="82" fillId="0" borderId="55" xfId="60" applyFont="1" applyFill="1" applyBorder="1" applyAlignment="1" applyProtection="1">
      <alignment horizontal="left" vertical="center" wrapText="1" indent="1"/>
      <protection/>
    </xf>
    <xf numFmtId="0" fontId="82" fillId="0" borderId="10" xfId="60" applyFont="1" applyFill="1" applyBorder="1" applyAlignment="1" applyProtection="1">
      <alignment horizontal="left" vertical="center" wrapText="1" indent="1"/>
      <protection/>
    </xf>
    <xf numFmtId="0" fontId="82" fillId="0" borderId="14" xfId="60" applyFont="1" applyFill="1" applyBorder="1" applyAlignment="1" applyProtection="1">
      <alignment horizontal="left" vertical="center" wrapText="1" indent="1"/>
      <protection/>
    </xf>
    <xf numFmtId="0" fontId="95" fillId="0" borderId="21" xfId="0" applyFont="1" applyBorder="1" applyAlignment="1" applyProtection="1">
      <alignment horizontal="center" vertical="center" wrapText="1"/>
      <protection/>
    </xf>
    <xf numFmtId="0" fontId="95" fillId="0" borderId="29" xfId="0" applyFont="1" applyBorder="1" applyAlignment="1" applyProtection="1">
      <alignment horizontal="left" wrapText="1" inden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93" fillId="0" borderId="0" xfId="0" applyFont="1" applyFill="1" applyBorder="1" applyAlignment="1" applyProtection="1">
      <alignment horizontal="left" vertical="center" wrapText="1" indent="1"/>
      <protection/>
    </xf>
    <xf numFmtId="0" fontId="82" fillId="0" borderId="0" xfId="0" applyFont="1" applyFill="1" applyAlignment="1" applyProtection="1">
      <alignment horizontal="left" vertical="center" wrapText="1"/>
      <protection/>
    </xf>
    <xf numFmtId="0" fontId="82" fillId="0" borderId="0" xfId="0" applyFont="1" applyFill="1" applyAlignment="1" applyProtection="1">
      <alignment vertical="center" wrapText="1"/>
      <protection/>
    </xf>
    <xf numFmtId="0" fontId="93" fillId="0" borderId="28" xfId="0" applyFont="1" applyFill="1" applyBorder="1" applyAlignment="1" applyProtection="1">
      <alignment horizontal="center" vertical="center" wrapText="1"/>
      <protection/>
    </xf>
    <xf numFmtId="0" fontId="93" fillId="0" borderId="19" xfId="0" applyFont="1" applyFill="1" applyBorder="1" applyAlignment="1" applyProtection="1">
      <alignment horizontal="left" vertical="center" wrapText="1" inden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172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left" vertical="center" wrapText="1" indent="1"/>
      <protection/>
    </xf>
    <xf numFmtId="49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60" applyFont="1" applyFill="1" applyBorder="1" applyAlignment="1" applyProtection="1">
      <alignment horizontal="left" vertical="center" wrapText="1" inden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53" xfId="60" applyFont="1" applyFill="1" applyBorder="1" applyAlignment="1" applyProtection="1">
      <alignment horizontal="left" vertical="center" wrapText="1" indent="1"/>
      <protection/>
    </xf>
    <xf numFmtId="0" fontId="16" fillId="0" borderId="55" xfId="60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55" xfId="60" applyFont="1" applyFill="1" applyBorder="1" applyAlignment="1" applyProtection="1">
      <alignment horizontal="left" vertical="center" wrapText="1" inden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6" fillId="0" borderId="14" xfId="60" applyFont="1" applyFill="1" applyBorder="1" applyAlignment="1" applyProtection="1">
      <alignment horizontal="left" vertical="center" wrapText="1" inden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horizontal="left" vertical="center" wrapText="1" indent="1"/>
      <protection/>
    </xf>
    <xf numFmtId="172" fontId="0" fillId="0" borderId="0" xfId="0" applyNumberFormat="1" applyFont="1" applyFill="1" applyAlignment="1" applyProtection="1">
      <alignment vertical="center" wrapText="1"/>
      <protection/>
    </xf>
    <xf numFmtId="3" fontId="0" fillId="0" borderId="0" xfId="0" applyNumberFormat="1" applyFill="1" applyAlignment="1" applyProtection="1">
      <alignment vertical="center" wrapText="1"/>
      <protection/>
    </xf>
    <xf numFmtId="172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82" fillId="0" borderId="15" xfId="0" applyNumberFormat="1" applyFont="1" applyFill="1" applyBorder="1" applyAlignment="1" applyProtection="1">
      <alignment vertical="center" wrapText="1"/>
      <protection/>
    </xf>
    <xf numFmtId="3" fontId="82" fillId="0" borderId="15" xfId="0" applyNumberFormat="1" applyFont="1" applyFill="1" applyBorder="1" applyAlignment="1">
      <alignment vertical="center" wrapText="1"/>
    </xf>
    <xf numFmtId="0" fontId="83" fillId="0" borderId="0" xfId="0" applyFont="1" applyFill="1" applyAlignment="1" applyProtection="1">
      <alignment/>
      <protection locked="0"/>
    </xf>
    <xf numFmtId="0" fontId="82" fillId="0" borderId="0" xfId="0" applyFont="1" applyFill="1" applyAlignment="1" applyProtection="1">
      <alignment/>
      <protection locked="0"/>
    </xf>
    <xf numFmtId="0" fontId="96" fillId="0" borderId="0" xfId="0" applyFont="1" applyFill="1" applyAlignment="1" applyProtection="1">
      <alignment/>
      <protection locked="0"/>
    </xf>
    <xf numFmtId="172" fontId="3" fillId="0" borderId="56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172" fontId="0" fillId="0" borderId="10" xfId="0" applyNumberFormat="1" applyFont="1" applyFill="1" applyBorder="1" applyAlignment="1" applyProtection="1">
      <alignment vertical="center"/>
      <protection locked="0"/>
    </xf>
    <xf numFmtId="172" fontId="3" fillId="0" borderId="15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172" fontId="0" fillId="0" borderId="11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172" fontId="3" fillId="0" borderId="19" xfId="0" applyNumberFormat="1" applyFont="1" applyFill="1" applyBorder="1" applyAlignment="1" applyProtection="1">
      <alignment vertical="center"/>
      <protection/>
    </xf>
    <xf numFmtId="172" fontId="3" fillId="0" borderId="12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vertical="center" wrapText="1"/>
      <protection/>
    </xf>
    <xf numFmtId="172" fontId="0" fillId="0" borderId="55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Alignment="1">
      <alignment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72" fontId="6" fillId="0" borderId="0" xfId="60" applyNumberFormat="1" applyFont="1" applyFill="1" applyBorder="1" applyAlignment="1" applyProtection="1">
      <alignment horizontal="center" vertical="center"/>
      <protection locked="0"/>
    </xf>
    <xf numFmtId="172" fontId="15" fillId="0" borderId="31" xfId="60" applyNumberFormat="1" applyFont="1" applyFill="1" applyBorder="1" applyAlignment="1" applyProtection="1">
      <alignment horizontal="left" vertical="center"/>
      <protection locked="0"/>
    </xf>
    <xf numFmtId="172" fontId="15" fillId="0" borderId="31" xfId="60" applyNumberFormat="1" applyFont="1" applyFill="1" applyBorder="1" applyAlignment="1" applyProtection="1">
      <alignment horizontal="left"/>
      <protection/>
    </xf>
    <xf numFmtId="0" fontId="3" fillId="0" borderId="0" xfId="60" applyFont="1" applyFill="1" applyAlignment="1" applyProtection="1">
      <alignment horizontal="center"/>
      <protection/>
    </xf>
    <xf numFmtId="172" fontId="5" fillId="0" borderId="31" xfId="60" applyNumberFormat="1" applyFont="1" applyFill="1" applyBorder="1" applyAlignment="1" applyProtection="1">
      <alignment horizontal="left" vertical="center"/>
      <protection/>
    </xf>
    <xf numFmtId="172" fontId="6" fillId="0" borderId="0" xfId="60" applyNumberFormat="1" applyFont="1" applyFill="1" applyBorder="1" applyAlignment="1" applyProtection="1">
      <alignment horizontal="center" vertical="center"/>
      <protection/>
    </xf>
    <xf numFmtId="172" fontId="7" fillId="0" borderId="50" xfId="0" applyNumberFormat="1" applyFont="1" applyFill="1" applyBorder="1" applyAlignment="1" applyProtection="1">
      <alignment horizontal="center" vertical="center" wrapText="1"/>
      <protection/>
    </xf>
    <xf numFmtId="172" fontId="7" fillId="0" borderId="47" xfId="0" applyNumberFormat="1" applyFont="1" applyFill="1" applyBorder="1" applyAlignment="1" applyProtection="1">
      <alignment horizontal="center" vertical="center" wrapText="1"/>
      <protection/>
    </xf>
    <xf numFmtId="172" fontId="9" fillId="0" borderId="0" xfId="0" applyNumberFormat="1" applyFont="1" applyFill="1" applyAlignment="1" applyProtection="1">
      <alignment horizontal="center" textRotation="180" wrapText="1"/>
      <protection/>
    </xf>
    <xf numFmtId="172" fontId="97" fillId="0" borderId="74" xfId="0" applyNumberFormat="1" applyFont="1" applyFill="1" applyBorder="1" applyAlignment="1" applyProtection="1">
      <alignment horizontal="left" vertical="top" wrapText="1"/>
      <protection/>
    </xf>
    <xf numFmtId="172" fontId="7" fillId="0" borderId="51" xfId="0" applyNumberFormat="1" applyFont="1" applyFill="1" applyBorder="1" applyAlignment="1" applyProtection="1">
      <alignment horizontal="center" vertical="center" wrapText="1"/>
      <protection/>
    </xf>
    <xf numFmtId="172" fontId="7" fillId="0" borderId="52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23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 locked="0"/>
    </xf>
    <xf numFmtId="172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60" applyFont="1" applyFill="1" applyBorder="1" applyAlignment="1" applyProtection="1">
      <alignment horizontal="left"/>
      <protection/>
    </xf>
    <xf numFmtId="0" fontId="7" fillId="0" borderId="19" xfId="60" applyFont="1" applyFill="1" applyBorder="1" applyAlignment="1" applyProtection="1">
      <alignment horizontal="left"/>
      <protection/>
    </xf>
    <xf numFmtId="0" fontId="16" fillId="0" borderId="74" xfId="60" applyFont="1" applyFill="1" applyBorder="1" applyAlignment="1">
      <alignment horizontal="justify" vertical="center" wrapText="1"/>
      <protection/>
    </xf>
    <xf numFmtId="0" fontId="0" fillId="0" borderId="74" xfId="60" applyFont="1" applyBorder="1" applyAlignment="1">
      <alignment horizontal="left" vertical="top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 locked="0"/>
    </xf>
    <xf numFmtId="172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72" fontId="3" fillId="0" borderId="27" xfId="59" applyNumberFormat="1" applyFont="1" applyFill="1" applyBorder="1" applyAlignment="1">
      <alignment horizontal="left" vertical="center" wrapText="1"/>
      <protection/>
    </xf>
    <xf numFmtId="172" fontId="3" fillId="0" borderId="28" xfId="59" applyNumberFormat="1" applyFont="1" applyFill="1" applyBorder="1" applyAlignment="1">
      <alignment horizontal="left"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horizontal="center" vertical="top" textRotation="180"/>
      <protection/>
    </xf>
    <xf numFmtId="172" fontId="4" fillId="0" borderId="0" xfId="59" applyNumberFormat="1" applyFont="1" applyFill="1" applyAlignment="1" applyProtection="1">
      <alignment horizontal="left" vertical="center" wrapText="1"/>
      <protection locked="0"/>
    </xf>
    <xf numFmtId="172" fontId="3" fillId="0" borderId="0" xfId="59" applyNumberFormat="1" applyFont="1" applyFill="1" applyAlignment="1" applyProtection="1">
      <alignment horizontal="left" vertical="center" wrapText="1"/>
      <protection locked="0"/>
    </xf>
    <xf numFmtId="172" fontId="3" fillId="0" borderId="75" xfId="59" applyNumberFormat="1" applyFont="1" applyFill="1" applyBorder="1" applyAlignment="1">
      <alignment horizontal="center" vertical="center"/>
      <protection/>
    </xf>
    <xf numFmtId="172" fontId="3" fillId="0" borderId="62" xfId="59" applyNumberFormat="1" applyFont="1" applyFill="1" applyBorder="1" applyAlignment="1">
      <alignment horizontal="center" vertical="center"/>
      <protection/>
    </xf>
    <xf numFmtId="172" fontId="3" fillId="0" borderId="46" xfId="59" applyNumberFormat="1" applyFont="1" applyFill="1" applyBorder="1" applyAlignment="1">
      <alignment horizontal="center" vertical="center"/>
      <protection/>
    </xf>
    <xf numFmtId="172" fontId="3" fillId="0" borderId="75" xfId="59" applyNumberFormat="1" applyFont="1" applyFill="1" applyBorder="1" applyAlignment="1">
      <alignment horizontal="center" vertical="center" wrapText="1"/>
      <protection/>
    </xf>
    <xf numFmtId="172" fontId="3" fillId="0" borderId="74" xfId="59" applyNumberFormat="1" applyFont="1" applyFill="1" applyBorder="1" applyAlignment="1">
      <alignment horizontal="center" vertical="center" wrapText="1"/>
      <protection/>
    </xf>
    <xf numFmtId="0" fontId="0" fillId="0" borderId="76" xfId="59" applyFont="1" applyBorder="1" applyAlignment="1">
      <alignment horizontal="center" vertical="center" wrapText="1"/>
      <protection/>
    </xf>
    <xf numFmtId="172" fontId="3" fillId="0" borderId="50" xfId="59" applyNumberFormat="1" applyFont="1" applyFill="1" applyBorder="1" applyAlignment="1">
      <alignment horizontal="center" vertical="center" wrapText="1"/>
      <protection/>
    </xf>
    <xf numFmtId="172" fontId="3" fillId="0" borderId="35" xfId="59" applyNumberFormat="1" applyFont="1" applyFill="1" applyBorder="1" applyAlignment="1">
      <alignment horizontal="center" vertical="center"/>
      <protection/>
    </xf>
    <xf numFmtId="0" fontId="98" fillId="0" borderId="47" xfId="0" applyFont="1" applyBorder="1" applyAlignment="1">
      <alignment horizontal="center" vertical="center"/>
    </xf>
    <xf numFmtId="181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172" fontId="3" fillId="0" borderId="27" xfId="59" applyNumberFormat="1" applyFont="1" applyFill="1" applyBorder="1" applyAlignment="1">
      <alignment horizontal="center" vertical="center" wrapText="1"/>
      <protection/>
    </xf>
    <xf numFmtId="172" fontId="3" fillId="0" borderId="28" xfId="59" applyNumberFormat="1" applyFont="1" applyFill="1" applyBorder="1" applyAlignment="1">
      <alignment horizontal="center" vertical="center" wrapText="1"/>
      <protection/>
    </xf>
    <xf numFmtId="172" fontId="0" fillId="0" borderId="39" xfId="59" applyNumberFormat="1" applyFont="1" applyFill="1" applyBorder="1" applyAlignment="1" applyProtection="1">
      <alignment horizontal="left" vertical="center" wrapText="1"/>
      <protection locked="0"/>
    </xf>
    <xf numFmtId="172" fontId="0" fillId="0" borderId="77" xfId="59" applyNumberFormat="1" applyFill="1" applyBorder="1" applyAlignment="1" applyProtection="1">
      <alignment horizontal="left" vertical="center" wrapText="1"/>
      <protection locked="0"/>
    </xf>
    <xf numFmtId="172" fontId="0" fillId="0" borderId="40" xfId="59" applyNumberFormat="1" applyFill="1" applyBorder="1" applyAlignment="1" applyProtection="1">
      <alignment horizontal="left" vertical="center" wrapText="1"/>
      <protection locked="0"/>
    </xf>
    <xf numFmtId="172" fontId="0" fillId="0" borderId="78" xfId="59" applyNumberFormat="1" applyFill="1" applyBorder="1" applyAlignment="1" applyProtection="1">
      <alignment horizontal="left" vertical="center" wrapText="1"/>
      <protection locked="0"/>
    </xf>
    <xf numFmtId="172" fontId="3" fillId="0" borderId="27" xfId="59" applyNumberFormat="1" applyFont="1" applyFill="1" applyBorder="1" applyAlignment="1">
      <alignment horizontal="center" vertical="center" wrapText="1"/>
      <protection/>
    </xf>
    <xf numFmtId="0" fontId="0" fillId="0" borderId="28" xfId="59" applyFont="1" applyBorder="1" applyAlignment="1">
      <alignment horizontal="center" vertical="center" wrapText="1"/>
      <protection/>
    </xf>
    <xf numFmtId="0" fontId="0" fillId="0" borderId="36" xfId="59" applyFont="1" applyBorder="1" applyAlignment="1">
      <alignment horizontal="center" vertical="center" wrapText="1"/>
      <protection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0" fontId="98" fillId="0" borderId="47" xfId="0" applyFont="1" applyBorder="1" applyAlignment="1">
      <alignment horizontal="center" vertical="center" wrapText="1"/>
    </xf>
    <xf numFmtId="172" fontId="0" fillId="0" borderId="0" xfId="59" applyNumberForma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1" fillId="0" borderId="0" xfId="60" applyFont="1" applyFill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7"/>
  <sheetViews>
    <sheetView view="pageBreakPreview" zoomScale="120" zoomScaleNormal="120" zoomScaleSheetLayoutView="120" workbookViewId="0" topLeftCell="A1">
      <selection activeCell="B13" sqref="B13"/>
    </sheetView>
  </sheetViews>
  <sheetFormatPr defaultColWidth="9.25390625" defaultRowHeight="12.75"/>
  <cols>
    <col min="1" max="1" width="9.50390625" style="120" customWidth="1"/>
    <col min="2" max="2" width="74.75390625" style="120" customWidth="1"/>
    <col min="3" max="3" width="21.75390625" style="121" customWidth="1"/>
    <col min="4" max="6" width="9.25390625" style="127" customWidth="1"/>
    <col min="7" max="7" width="11.00390625" style="127" bestFit="1" customWidth="1"/>
    <col min="8" max="16384" width="9.25390625" style="127" customWidth="1"/>
  </cols>
  <sheetData>
    <row r="1" spans="1:3" ht="18.75" customHeight="1">
      <c r="A1" s="190"/>
      <c r="B1" s="717" t="s">
        <v>446</v>
      </c>
      <c r="C1" s="654"/>
    </row>
    <row r="2" spans="1:3" ht="21.75" customHeight="1">
      <c r="A2" s="191"/>
      <c r="B2" s="192" t="s">
        <v>406</v>
      </c>
      <c r="C2" s="193"/>
    </row>
    <row r="3" spans="1:3" ht="21.75" customHeight="1">
      <c r="A3" s="193"/>
      <c r="B3" s="192" t="s">
        <v>445</v>
      </c>
      <c r="C3" s="193"/>
    </row>
    <row r="4" spans="1:3" ht="21.75" customHeight="1">
      <c r="A4" s="193"/>
      <c r="B4" s="192" t="s">
        <v>390</v>
      </c>
      <c r="C4" s="193"/>
    </row>
    <row r="5" spans="1:3" ht="10.5" customHeight="1">
      <c r="A5" s="190"/>
      <c r="B5" s="190"/>
      <c r="C5" s="194"/>
    </row>
    <row r="6" spans="1:3" ht="15" customHeight="1">
      <c r="A6" s="655" t="s">
        <v>6</v>
      </c>
      <c r="B6" s="655"/>
      <c r="C6" s="655"/>
    </row>
    <row r="7" spans="1:3" ht="15" customHeight="1" thickBot="1">
      <c r="A7" s="656" t="s">
        <v>102</v>
      </c>
      <c r="B7" s="656"/>
      <c r="C7" s="155" t="s">
        <v>381</v>
      </c>
    </row>
    <row r="8" spans="1:3" ht="26.25" customHeight="1" thickBot="1">
      <c r="A8" s="383" t="s">
        <v>56</v>
      </c>
      <c r="B8" s="384" t="s">
        <v>8</v>
      </c>
      <c r="C8" s="385" t="e">
        <f>+CONCATENATE(LEFT(#REF!,4),". évi előirányzat")</f>
        <v>#REF!</v>
      </c>
    </row>
    <row r="9" spans="1:3" s="128" customFormat="1" ht="12" customHeight="1" thickBot="1">
      <c r="A9" s="386"/>
      <c r="B9" s="387" t="s">
        <v>342</v>
      </c>
      <c r="C9" s="388" t="s">
        <v>343</v>
      </c>
    </row>
    <row r="10" spans="1:3" s="129" customFormat="1" ht="12" customHeight="1" thickBot="1">
      <c r="A10" s="370" t="s">
        <v>9</v>
      </c>
      <c r="B10" s="389" t="s">
        <v>179</v>
      </c>
      <c r="C10" s="373">
        <f>+C11+C12+C13+C14+C15+C17</f>
        <v>219452023</v>
      </c>
    </row>
    <row r="11" spans="1:3" s="129" customFormat="1" ht="12" customHeight="1">
      <c r="A11" s="457" t="s">
        <v>67</v>
      </c>
      <c r="B11" s="545" t="s">
        <v>180</v>
      </c>
      <c r="C11" s="365">
        <v>62656475</v>
      </c>
    </row>
    <row r="12" spans="1:3" s="129" customFormat="1" ht="12" customHeight="1">
      <c r="A12" s="458" t="s">
        <v>68</v>
      </c>
      <c r="B12" s="546" t="s">
        <v>181</v>
      </c>
      <c r="C12" s="351">
        <v>67968450</v>
      </c>
    </row>
    <row r="13" spans="1:3" s="129" customFormat="1" ht="12" customHeight="1">
      <c r="A13" s="458" t="s">
        <v>69</v>
      </c>
      <c r="B13" s="546" t="s">
        <v>374</v>
      </c>
      <c r="C13" s="351">
        <v>61157000</v>
      </c>
    </row>
    <row r="14" spans="1:3" s="129" customFormat="1" ht="12" customHeight="1">
      <c r="A14" s="458" t="s">
        <v>70</v>
      </c>
      <c r="B14" s="546" t="s">
        <v>434</v>
      </c>
      <c r="C14" s="351">
        <v>22529368</v>
      </c>
    </row>
    <row r="15" spans="1:3" s="129" customFormat="1" ht="12" customHeight="1">
      <c r="A15" s="458" t="s">
        <v>101</v>
      </c>
      <c r="B15" s="546" t="s">
        <v>182</v>
      </c>
      <c r="C15" s="351">
        <v>5140730</v>
      </c>
    </row>
    <row r="16" spans="1:3" s="129" customFormat="1" ht="12" customHeight="1">
      <c r="A16" s="459" t="s">
        <v>71</v>
      </c>
      <c r="B16" s="546" t="s">
        <v>351</v>
      </c>
      <c r="C16" s="351"/>
    </row>
    <row r="17" spans="1:3" s="129" customFormat="1" ht="12" customHeight="1" thickBot="1">
      <c r="A17" s="459" t="s">
        <v>72</v>
      </c>
      <c r="B17" s="547" t="s">
        <v>387</v>
      </c>
      <c r="C17" s="351"/>
    </row>
    <row r="18" spans="1:3" s="129" customFormat="1" ht="12" customHeight="1" thickBot="1">
      <c r="A18" s="370" t="s">
        <v>10</v>
      </c>
      <c r="B18" s="395" t="s">
        <v>183</v>
      </c>
      <c r="C18" s="373">
        <f>+C19+C20+C21+C22+C23</f>
        <v>46282000</v>
      </c>
    </row>
    <row r="19" spans="1:3" s="129" customFormat="1" ht="12" customHeight="1">
      <c r="A19" s="364" t="s">
        <v>73</v>
      </c>
      <c r="B19" s="390" t="s">
        <v>184</v>
      </c>
      <c r="C19" s="391"/>
    </row>
    <row r="20" spans="1:3" s="129" customFormat="1" ht="12" customHeight="1">
      <c r="A20" s="349" t="s">
        <v>74</v>
      </c>
      <c r="B20" s="392" t="s">
        <v>185</v>
      </c>
      <c r="C20" s="393"/>
    </row>
    <row r="21" spans="1:3" s="129" customFormat="1" ht="12" customHeight="1">
      <c r="A21" s="349" t="s">
        <v>75</v>
      </c>
      <c r="B21" s="392" t="s">
        <v>302</v>
      </c>
      <c r="C21" s="393"/>
    </row>
    <row r="22" spans="1:3" s="129" customFormat="1" ht="12" customHeight="1">
      <c r="A22" s="349" t="s">
        <v>76</v>
      </c>
      <c r="B22" s="392" t="s">
        <v>303</v>
      </c>
      <c r="C22" s="393"/>
    </row>
    <row r="23" spans="1:3" s="129" customFormat="1" ht="12" customHeight="1">
      <c r="A23" s="349" t="s">
        <v>77</v>
      </c>
      <c r="B23" s="392" t="s">
        <v>385</v>
      </c>
      <c r="C23" s="351">
        <v>46282000</v>
      </c>
    </row>
    <row r="24" spans="1:3" s="129" customFormat="1" ht="12" customHeight="1" thickBot="1">
      <c r="A24" s="394" t="s">
        <v>84</v>
      </c>
      <c r="B24" s="368" t="s">
        <v>187</v>
      </c>
      <c r="C24" s="396"/>
    </row>
    <row r="25" spans="1:3" s="129" customFormat="1" ht="12" customHeight="1" thickBot="1">
      <c r="A25" s="370" t="s">
        <v>11</v>
      </c>
      <c r="B25" s="389" t="s">
        <v>188</v>
      </c>
      <c r="C25" s="373">
        <f>+C26+C27+C28+C29+C30</f>
        <v>136833638</v>
      </c>
    </row>
    <row r="26" spans="1:3" s="129" customFormat="1" ht="12" customHeight="1">
      <c r="A26" s="364" t="s">
        <v>57</v>
      </c>
      <c r="B26" s="390" t="s">
        <v>189</v>
      </c>
      <c r="C26" s="391"/>
    </row>
    <row r="27" spans="1:3" s="129" customFormat="1" ht="12" customHeight="1">
      <c r="A27" s="349" t="s">
        <v>58</v>
      </c>
      <c r="B27" s="392" t="s">
        <v>190</v>
      </c>
      <c r="C27" s="393"/>
    </row>
    <row r="28" spans="1:3" s="129" customFormat="1" ht="12" customHeight="1">
      <c r="A28" s="349" t="s">
        <v>59</v>
      </c>
      <c r="B28" s="392" t="s">
        <v>304</v>
      </c>
      <c r="C28" s="393"/>
    </row>
    <row r="29" spans="1:3" s="129" customFormat="1" ht="12" customHeight="1">
      <c r="A29" s="349" t="s">
        <v>60</v>
      </c>
      <c r="B29" s="392" t="s">
        <v>305</v>
      </c>
      <c r="C29" s="393"/>
    </row>
    <row r="30" spans="1:3" s="129" customFormat="1" ht="12" customHeight="1">
      <c r="A30" s="349" t="s">
        <v>111</v>
      </c>
      <c r="B30" s="392" t="s">
        <v>191</v>
      </c>
      <c r="C30" s="351">
        <v>136833638</v>
      </c>
    </row>
    <row r="31" spans="1:3" s="148" customFormat="1" ht="12" customHeight="1" thickBot="1">
      <c r="A31" s="397" t="s">
        <v>112</v>
      </c>
      <c r="B31" s="398" t="s">
        <v>384</v>
      </c>
      <c r="C31" s="393"/>
    </row>
    <row r="32" spans="1:3" s="129" customFormat="1" ht="12" customHeight="1" thickBot="1">
      <c r="A32" s="370" t="s">
        <v>113</v>
      </c>
      <c r="B32" s="389" t="s">
        <v>375</v>
      </c>
      <c r="C32" s="373">
        <f>SUM(C33:C35)</f>
        <v>31500000</v>
      </c>
    </row>
    <row r="33" spans="1:3" s="129" customFormat="1" ht="12" customHeight="1">
      <c r="A33" s="364" t="s">
        <v>192</v>
      </c>
      <c r="B33" s="392" t="s">
        <v>376</v>
      </c>
      <c r="C33" s="365">
        <v>30000000</v>
      </c>
    </row>
    <row r="34" spans="1:3" s="129" customFormat="1" ht="12" customHeight="1">
      <c r="A34" s="349" t="s">
        <v>193</v>
      </c>
      <c r="B34" s="392" t="s">
        <v>422</v>
      </c>
      <c r="C34" s="351">
        <v>1500000</v>
      </c>
    </row>
    <row r="35" spans="1:3" s="129" customFormat="1" ht="12" customHeight="1" thickBot="1">
      <c r="A35" s="349" t="s">
        <v>194</v>
      </c>
      <c r="B35" s="392"/>
      <c r="C35" s="393"/>
    </row>
    <row r="36" spans="1:3" s="129" customFormat="1" ht="12" customHeight="1" thickBot="1">
      <c r="A36" s="370" t="s">
        <v>13</v>
      </c>
      <c r="B36" s="389" t="s">
        <v>311</v>
      </c>
      <c r="C36" s="373">
        <f>SUM(C37:C47)</f>
        <v>60046000</v>
      </c>
    </row>
    <row r="37" spans="1:3" s="129" customFormat="1" ht="12" customHeight="1">
      <c r="A37" s="364" t="s">
        <v>61</v>
      </c>
      <c r="B37" s="390" t="s">
        <v>198</v>
      </c>
      <c r="C37" s="391">
        <v>21653000</v>
      </c>
    </row>
    <row r="38" spans="1:3" s="129" customFormat="1" ht="12" customHeight="1">
      <c r="A38" s="349" t="s">
        <v>62</v>
      </c>
      <c r="B38" s="392" t="s">
        <v>199</v>
      </c>
      <c r="C38" s="393">
        <v>8326000</v>
      </c>
    </row>
    <row r="39" spans="1:3" s="129" customFormat="1" ht="12" customHeight="1">
      <c r="A39" s="349" t="s">
        <v>63</v>
      </c>
      <c r="B39" s="392" t="s">
        <v>200</v>
      </c>
      <c r="C39" s="393">
        <v>100000</v>
      </c>
    </row>
    <row r="40" spans="1:3" s="129" customFormat="1" ht="12" customHeight="1">
      <c r="A40" s="349" t="s">
        <v>115</v>
      </c>
      <c r="B40" s="392" t="s">
        <v>201</v>
      </c>
      <c r="C40" s="393"/>
    </row>
    <row r="41" spans="1:3" s="129" customFormat="1" ht="12" customHeight="1">
      <c r="A41" s="349" t="s">
        <v>116</v>
      </c>
      <c r="B41" s="392" t="s">
        <v>202</v>
      </c>
      <c r="C41" s="393">
        <v>14680000</v>
      </c>
    </row>
    <row r="42" spans="1:3" s="129" customFormat="1" ht="12" customHeight="1">
      <c r="A42" s="349" t="s">
        <v>117</v>
      </c>
      <c r="B42" s="392" t="s">
        <v>203</v>
      </c>
      <c r="C42" s="393">
        <v>11022000</v>
      </c>
    </row>
    <row r="43" spans="1:3" s="129" customFormat="1" ht="12" customHeight="1">
      <c r="A43" s="349" t="s">
        <v>118</v>
      </c>
      <c r="B43" s="392" t="s">
        <v>204</v>
      </c>
      <c r="C43" s="393"/>
    </row>
    <row r="44" spans="1:3" s="129" customFormat="1" ht="12" customHeight="1">
      <c r="A44" s="349" t="s">
        <v>119</v>
      </c>
      <c r="B44" s="392" t="s">
        <v>377</v>
      </c>
      <c r="C44" s="393"/>
    </row>
    <row r="45" spans="1:3" s="129" customFormat="1" ht="12" customHeight="1">
      <c r="A45" s="349" t="s">
        <v>196</v>
      </c>
      <c r="B45" s="392" t="s">
        <v>206</v>
      </c>
      <c r="C45" s="393"/>
    </row>
    <row r="46" spans="1:3" s="129" customFormat="1" ht="12" customHeight="1">
      <c r="A46" s="394" t="s">
        <v>197</v>
      </c>
      <c r="B46" s="400" t="s">
        <v>313</v>
      </c>
      <c r="C46" s="396"/>
    </row>
    <row r="47" spans="1:3" s="129" customFormat="1" ht="12" customHeight="1" thickBot="1">
      <c r="A47" s="394" t="s">
        <v>312</v>
      </c>
      <c r="B47" s="368" t="s">
        <v>207</v>
      </c>
      <c r="C47" s="396">
        <v>4265000</v>
      </c>
    </row>
    <row r="48" spans="1:3" s="129" customFormat="1" ht="12" customHeight="1" thickBot="1">
      <c r="A48" s="370" t="s">
        <v>14</v>
      </c>
      <c r="B48" s="389" t="s">
        <v>208</v>
      </c>
      <c r="C48" s="373">
        <f>SUM(C49:C51)</f>
        <v>8000000</v>
      </c>
    </row>
    <row r="49" spans="1:3" s="129" customFormat="1" ht="12" customHeight="1">
      <c r="A49" s="364" t="s">
        <v>64</v>
      </c>
      <c r="B49" s="390" t="s">
        <v>212</v>
      </c>
      <c r="C49" s="391"/>
    </row>
    <row r="50" spans="1:3" s="129" customFormat="1" ht="12" customHeight="1">
      <c r="A50" s="349" t="s">
        <v>65</v>
      </c>
      <c r="B50" s="392" t="s">
        <v>213</v>
      </c>
      <c r="C50" s="393">
        <v>8000000</v>
      </c>
    </row>
    <row r="51" spans="1:3" s="129" customFormat="1" ht="12" customHeight="1" thickBot="1">
      <c r="A51" s="349" t="s">
        <v>209</v>
      </c>
      <c r="B51" s="392" t="s">
        <v>214</v>
      </c>
      <c r="C51" s="393"/>
    </row>
    <row r="52" spans="1:3" s="129" customFormat="1" ht="12" customHeight="1" thickBot="1">
      <c r="A52" s="370" t="s">
        <v>120</v>
      </c>
      <c r="B52" s="389" t="s">
        <v>217</v>
      </c>
      <c r="C52" s="373">
        <f>SUM(C53:C53)</f>
        <v>0</v>
      </c>
    </row>
    <row r="53" spans="1:3" s="129" customFormat="1" ht="12" customHeight="1" thickBot="1">
      <c r="A53" s="364" t="s">
        <v>66</v>
      </c>
      <c r="B53" s="392" t="s">
        <v>218</v>
      </c>
      <c r="C53" s="393">
        <v>0</v>
      </c>
    </row>
    <row r="54" spans="1:3" s="129" customFormat="1" ht="12" customHeight="1" thickBot="1">
      <c r="A54" s="370" t="s">
        <v>16</v>
      </c>
      <c r="B54" s="395" t="s">
        <v>219</v>
      </c>
      <c r="C54" s="373">
        <f>SUM(C55:C55)</f>
        <v>0</v>
      </c>
    </row>
    <row r="55" spans="1:3" s="129" customFormat="1" ht="12" customHeight="1" thickBot="1">
      <c r="A55" s="364" t="s">
        <v>121</v>
      </c>
      <c r="B55" s="392" t="s">
        <v>220</v>
      </c>
      <c r="C55" s="393"/>
    </row>
    <row r="56" spans="1:3" s="129" customFormat="1" ht="12" customHeight="1" thickBot="1">
      <c r="A56" s="401" t="s">
        <v>332</v>
      </c>
      <c r="B56" s="389" t="s">
        <v>221</v>
      </c>
      <c r="C56" s="373">
        <f>+C10+C18+C25+C32+C36+C48+C52+C54</f>
        <v>502113661</v>
      </c>
    </row>
    <row r="57" spans="1:3" s="129" customFormat="1" ht="12" customHeight="1" thickBot="1">
      <c r="A57" s="402" t="s">
        <v>222</v>
      </c>
      <c r="B57" s="395" t="s">
        <v>223</v>
      </c>
      <c r="C57" s="373">
        <f>SUM(C58:C59)</f>
        <v>0</v>
      </c>
    </row>
    <row r="58" spans="1:3" s="129" customFormat="1" ht="12" customHeight="1">
      <c r="A58" s="364" t="s">
        <v>240</v>
      </c>
      <c r="B58" s="390" t="s">
        <v>224</v>
      </c>
      <c r="C58" s="393"/>
    </row>
    <row r="59" spans="1:3" s="129" customFormat="1" ht="12" customHeight="1" thickBot="1">
      <c r="A59" s="349" t="s">
        <v>246</v>
      </c>
      <c r="B59" s="392" t="s">
        <v>225</v>
      </c>
      <c r="C59" s="393"/>
    </row>
    <row r="60" spans="1:3" s="129" customFormat="1" ht="12" customHeight="1" thickBot="1">
      <c r="A60" s="402" t="s">
        <v>226</v>
      </c>
      <c r="B60" s="395" t="s">
        <v>227</v>
      </c>
      <c r="C60" s="373"/>
    </row>
    <row r="61" spans="1:3" s="129" customFormat="1" ht="12" customHeight="1" thickBot="1">
      <c r="A61" s="402" t="s">
        <v>228</v>
      </c>
      <c r="B61" s="395" t="s">
        <v>229</v>
      </c>
      <c r="C61" s="373">
        <f>SUM(C62:C63)</f>
        <v>132040864</v>
      </c>
    </row>
    <row r="62" spans="1:3" s="129" customFormat="1" ht="12" customHeight="1" thickBot="1">
      <c r="A62" s="403" t="s">
        <v>241</v>
      </c>
      <c r="B62" s="404" t="s">
        <v>230</v>
      </c>
      <c r="C62" s="396">
        <v>132040864</v>
      </c>
    </row>
    <row r="63" spans="1:3" s="129" customFormat="1" ht="12" customHeight="1" thickBot="1">
      <c r="A63" s="405" t="s">
        <v>242</v>
      </c>
      <c r="B63" s="406" t="s">
        <v>231</v>
      </c>
      <c r="C63" s="407"/>
    </row>
    <row r="64" spans="1:3" s="129" customFormat="1" ht="12" customHeight="1" thickBot="1">
      <c r="A64" s="402" t="s">
        <v>232</v>
      </c>
      <c r="B64" s="395" t="s">
        <v>233</v>
      </c>
      <c r="C64" s="373">
        <f>SUM(C65:C66)</f>
        <v>0</v>
      </c>
    </row>
    <row r="65" spans="1:3" s="129" customFormat="1" ht="12" customHeight="1">
      <c r="A65" s="364" t="s">
        <v>243</v>
      </c>
      <c r="B65" s="390" t="s">
        <v>234</v>
      </c>
      <c r="C65" s="393"/>
    </row>
    <row r="66" spans="1:3" s="129" customFormat="1" ht="12" customHeight="1" thickBot="1">
      <c r="A66" s="349" t="s">
        <v>244</v>
      </c>
      <c r="B66" s="392" t="s">
        <v>235</v>
      </c>
      <c r="C66" s="393"/>
    </row>
    <row r="67" spans="1:3" s="129" customFormat="1" ht="12" customHeight="1" thickBot="1">
      <c r="A67" s="402" t="s">
        <v>236</v>
      </c>
      <c r="B67" s="395" t="s">
        <v>245</v>
      </c>
      <c r="C67" s="373"/>
    </row>
    <row r="68" spans="1:3" s="129" customFormat="1" ht="12" customHeight="1" thickBot="1">
      <c r="A68" s="402" t="s">
        <v>237</v>
      </c>
      <c r="B68" s="395" t="s">
        <v>331</v>
      </c>
      <c r="C68" s="408"/>
    </row>
    <row r="69" spans="1:3" s="129" customFormat="1" ht="13.5" customHeight="1" thickBot="1">
      <c r="A69" s="402" t="s">
        <v>239</v>
      </c>
      <c r="B69" s="395" t="s">
        <v>238</v>
      </c>
      <c r="C69" s="408"/>
    </row>
    <row r="70" spans="1:3" s="129" customFormat="1" ht="15.75" customHeight="1" thickBot="1">
      <c r="A70" s="402" t="s">
        <v>247</v>
      </c>
      <c r="B70" s="409" t="s">
        <v>334</v>
      </c>
      <c r="C70" s="373">
        <f>+C57+C60+C61+C64+C67+C69+C68</f>
        <v>132040864</v>
      </c>
    </row>
    <row r="71" spans="1:3" s="129" customFormat="1" ht="13.5" thickBot="1">
      <c r="A71" s="410" t="s">
        <v>333</v>
      </c>
      <c r="B71" s="411" t="s">
        <v>335</v>
      </c>
      <c r="C71" s="373">
        <f>+C56+C70</f>
        <v>634154525</v>
      </c>
    </row>
    <row r="72" spans="1:3" s="129" customFormat="1" ht="10.5" customHeight="1">
      <c r="A72" s="3"/>
      <c r="B72" s="4"/>
      <c r="C72" s="96"/>
    </row>
    <row r="73" spans="1:3" ht="16.5" customHeight="1">
      <c r="A73" s="660" t="s">
        <v>37</v>
      </c>
      <c r="B73" s="660"/>
      <c r="C73" s="660"/>
    </row>
    <row r="74" spans="1:3" s="130" customFormat="1" ht="16.5" customHeight="1" thickBot="1">
      <c r="A74" s="657" t="s">
        <v>103</v>
      </c>
      <c r="B74" s="657"/>
      <c r="C74" s="156" t="str">
        <f>C7</f>
        <v>Forintban!</v>
      </c>
    </row>
    <row r="75" spans="1:3" ht="30" customHeight="1" thickBot="1">
      <c r="A75" s="149" t="s">
        <v>56</v>
      </c>
      <c r="B75" s="150" t="s">
        <v>38</v>
      </c>
      <c r="C75" s="151" t="e">
        <f>+C8</f>
        <v>#REF!</v>
      </c>
    </row>
    <row r="76" spans="1:3" s="128" customFormat="1" ht="12" customHeight="1" thickBot="1">
      <c r="A76" s="149"/>
      <c r="B76" s="150" t="s">
        <v>342</v>
      </c>
      <c r="C76" s="151" t="s">
        <v>343</v>
      </c>
    </row>
    <row r="77" spans="1:3" ht="12" customHeight="1" thickBot="1">
      <c r="A77" s="343" t="s">
        <v>9</v>
      </c>
      <c r="B77" s="344" t="s">
        <v>427</v>
      </c>
      <c r="C77" s="345">
        <f>C78+C79+C80+C81+C82+C89</f>
        <v>457721809</v>
      </c>
    </row>
    <row r="78" spans="1:3" ht="12" customHeight="1">
      <c r="A78" s="346" t="s">
        <v>67</v>
      </c>
      <c r="B78" s="347" t="s">
        <v>39</v>
      </c>
      <c r="C78" s="348">
        <v>235082000</v>
      </c>
    </row>
    <row r="79" spans="1:3" ht="12" customHeight="1">
      <c r="A79" s="349" t="s">
        <v>68</v>
      </c>
      <c r="B79" s="350" t="s">
        <v>122</v>
      </c>
      <c r="C79" s="351">
        <v>35720000</v>
      </c>
    </row>
    <row r="80" spans="1:3" ht="12" customHeight="1">
      <c r="A80" s="349" t="s">
        <v>69</v>
      </c>
      <c r="B80" s="350" t="s">
        <v>94</v>
      </c>
      <c r="C80" s="352">
        <v>163849809</v>
      </c>
    </row>
    <row r="81" spans="1:3" ht="12" customHeight="1">
      <c r="A81" s="349" t="s">
        <v>70</v>
      </c>
      <c r="B81" s="353" t="s">
        <v>123</v>
      </c>
      <c r="C81" s="352">
        <v>11200000</v>
      </c>
    </row>
    <row r="82" spans="1:3" ht="12" customHeight="1">
      <c r="A82" s="349" t="s">
        <v>79</v>
      </c>
      <c r="B82" s="354" t="s">
        <v>124</v>
      </c>
      <c r="C82" s="352">
        <v>6870000</v>
      </c>
    </row>
    <row r="83" spans="1:3" ht="12" customHeight="1">
      <c r="A83" s="349" t="s">
        <v>71</v>
      </c>
      <c r="B83" s="350" t="s">
        <v>316</v>
      </c>
      <c r="C83" s="352"/>
    </row>
    <row r="84" spans="1:3" ht="12" customHeight="1">
      <c r="A84" s="349" t="s">
        <v>72</v>
      </c>
      <c r="B84" s="355" t="s">
        <v>315</v>
      </c>
      <c r="C84" s="352"/>
    </row>
    <row r="85" spans="1:3" ht="12" customHeight="1">
      <c r="A85" s="349" t="s">
        <v>80</v>
      </c>
      <c r="B85" s="355" t="s">
        <v>314</v>
      </c>
      <c r="C85" s="352"/>
    </row>
    <row r="86" spans="1:3" ht="12" customHeight="1">
      <c r="A86" s="349" t="s">
        <v>81</v>
      </c>
      <c r="B86" s="356" t="s">
        <v>248</v>
      </c>
      <c r="C86" s="352">
        <v>2740000</v>
      </c>
    </row>
    <row r="87" spans="1:3" ht="12" customHeight="1">
      <c r="A87" s="349" t="s">
        <v>82</v>
      </c>
      <c r="B87" s="355" t="s">
        <v>249</v>
      </c>
      <c r="C87" s="352">
        <v>4130000</v>
      </c>
    </row>
    <row r="88" spans="1:3" ht="12" customHeight="1">
      <c r="A88" s="349" t="s">
        <v>83</v>
      </c>
      <c r="B88" s="357"/>
      <c r="C88" s="352"/>
    </row>
    <row r="89" spans="1:3" ht="12" customHeight="1">
      <c r="A89" s="349" t="s">
        <v>85</v>
      </c>
      <c r="B89" s="353" t="s">
        <v>40</v>
      </c>
      <c r="C89" s="351">
        <v>5000000</v>
      </c>
    </row>
    <row r="90" spans="1:3" ht="12" customHeight="1">
      <c r="A90" s="349" t="s">
        <v>410</v>
      </c>
      <c r="B90" s="350" t="s">
        <v>317</v>
      </c>
      <c r="C90" s="351">
        <v>5000000</v>
      </c>
    </row>
    <row r="91" spans="1:3" ht="12" customHeight="1" thickBot="1">
      <c r="A91" s="358" t="s">
        <v>411</v>
      </c>
      <c r="B91" s="359" t="s">
        <v>318</v>
      </c>
      <c r="C91" s="360"/>
    </row>
    <row r="92" spans="1:3" ht="12" customHeight="1" thickBot="1">
      <c r="A92" s="361" t="s">
        <v>10</v>
      </c>
      <c r="B92" s="362" t="s">
        <v>428</v>
      </c>
      <c r="C92" s="363">
        <f>+C93+C95+C97</f>
        <v>167654635</v>
      </c>
    </row>
    <row r="93" spans="1:3" ht="12" customHeight="1">
      <c r="A93" s="364" t="s">
        <v>73</v>
      </c>
      <c r="B93" s="350" t="s">
        <v>158</v>
      </c>
      <c r="C93" s="365">
        <v>29141202</v>
      </c>
    </row>
    <row r="94" spans="1:3" ht="12" customHeight="1">
      <c r="A94" s="364" t="s">
        <v>74</v>
      </c>
      <c r="B94" s="366" t="s">
        <v>250</v>
      </c>
      <c r="C94" s="365"/>
    </row>
    <row r="95" spans="1:3" ht="12" customHeight="1">
      <c r="A95" s="364" t="s">
        <v>75</v>
      </c>
      <c r="B95" s="366" t="s">
        <v>125</v>
      </c>
      <c r="C95" s="351">
        <v>138013433</v>
      </c>
    </row>
    <row r="96" spans="1:3" ht="12" customHeight="1">
      <c r="A96" s="364" t="s">
        <v>76</v>
      </c>
      <c r="B96" s="366" t="s">
        <v>251</v>
      </c>
      <c r="C96" s="367">
        <v>95250000</v>
      </c>
    </row>
    <row r="97" spans="1:3" ht="12" customHeight="1">
      <c r="A97" s="364" t="s">
        <v>77</v>
      </c>
      <c r="B97" s="368" t="s">
        <v>386</v>
      </c>
      <c r="C97" s="367">
        <v>500000</v>
      </c>
    </row>
    <row r="98" spans="1:3" ht="12" customHeight="1">
      <c r="A98" s="364" t="s">
        <v>84</v>
      </c>
      <c r="B98" s="369" t="s">
        <v>412</v>
      </c>
      <c r="C98" s="367">
        <v>500000</v>
      </c>
    </row>
    <row r="99" spans="1:3" ht="12" customHeight="1" thickBot="1">
      <c r="A99" s="364" t="s">
        <v>86</v>
      </c>
      <c r="B99" s="357" t="s">
        <v>252</v>
      </c>
      <c r="C99" s="367"/>
    </row>
    <row r="100" spans="1:3" ht="12" customHeight="1" thickBot="1">
      <c r="A100" s="370" t="s">
        <v>11</v>
      </c>
      <c r="B100" s="371" t="s">
        <v>319</v>
      </c>
      <c r="C100" s="372">
        <f>+C77+C92</f>
        <v>625376444</v>
      </c>
    </row>
    <row r="101" spans="1:3" ht="12" customHeight="1" thickBot="1">
      <c r="A101" s="370" t="s">
        <v>12</v>
      </c>
      <c r="B101" s="371" t="s">
        <v>320</v>
      </c>
      <c r="C101" s="372"/>
    </row>
    <row r="102" spans="1:3" ht="12" customHeight="1">
      <c r="A102" s="364" t="s">
        <v>192</v>
      </c>
      <c r="B102" s="366" t="s">
        <v>322</v>
      </c>
      <c r="C102" s="367"/>
    </row>
    <row r="103" spans="1:3" ht="12" customHeight="1" thickBot="1">
      <c r="A103" s="364" t="s">
        <v>193</v>
      </c>
      <c r="B103" s="366" t="s">
        <v>323</v>
      </c>
      <c r="C103" s="367"/>
    </row>
    <row r="104" spans="1:3" ht="12" customHeight="1" thickBot="1">
      <c r="A104" s="370" t="s">
        <v>13</v>
      </c>
      <c r="B104" s="371" t="s">
        <v>321</v>
      </c>
      <c r="C104" s="372"/>
    </row>
    <row r="105" spans="1:3" ht="12" customHeight="1" thickBot="1">
      <c r="A105" s="370" t="s">
        <v>14</v>
      </c>
      <c r="B105" s="371" t="s">
        <v>324</v>
      </c>
      <c r="C105" s="373">
        <f>C106+C107</f>
        <v>8778081</v>
      </c>
    </row>
    <row r="106" spans="1:3" ht="12" customHeight="1">
      <c r="A106" s="364" t="s">
        <v>64</v>
      </c>
      <c r="B106" s="374" t="s">
        <v>253</v>
      </c>
      <c r="C106" s="367"/>
    </row>
    <row r="107" spans="1:3" ht="12" customHeight="1" thickBot="1">
      <c r="A107" s="364" t="s">
        <v>65</v>
      </c>
      <c r="B107" s="374" t="s">
        <v>254</v>
      </c>
      <c r="C107" s="367">
        <v>8778081</v>
      </c>
    </row>
    <row r="108" spans="1:3" ht="12" customHeight="1" thickBot="1">
      <c r="A108" s="370" t="s">
        <v>15</v>
      </c>
      <c r="B108" s="371" t="s">
        <v>326</v>
      </c>
      <c r="C108" s="375"/>
    </row>
    <row r="109" spans="1:3" ht="12" customHeight="1" thickBot="1">
      <c r="A109" s="370" t="s">
        <v>16</v>
      </c>
      <c r="B109" s="371" t="s">
        <v>327</v>
      </c>
      <c r="C109" s="376"/>
    </row>
    <row r="110" spans="1:3" ht="12" customHeight="1" thickBot="1">
      <c r="A110" s="370" t="s">
        <v>17</v>
      </c>
      <c r="B110" s="371" t="s">
        <v>328</v>
      </c>
      <c r="C110" s="376"/>
    </row>
    <row r="111" spans="1:3" ht="15" customHeight="1" thickBot="1">
      <c r="A111" s="370" t="s">
        <v>18</v>
      </c>
      <c r="B111" s="371" t="s">
        <v>330</v>
      </c>
      <c r="C111" s="377">
        <f>+C101+C104+C105+C108+C109+C110</f>
        <v>8778081</v>
      </c>
    </row>
    <row r="112" spans="1:3" s="129" customFormat="1" ht="17.25" customHeight="1" thickBot="1">
      <c r="A112" s="378" t="s">
        <v>19</v>
      </c>
      <c r="B112" s="379" t="s">
        <v>329</v>
      </c>
      <c r="C112" s="377">
        <f>+C100+C111</f>
        <v>634154525</v>
      </c>
    </row>
    <row r="113" spans="1:3" ht="15.75" customHeight="1">
      <c r="A113" s="380"/>
      <c r="B113" s="380"/>
      <c r="C113" s="381">
        <f>C71-C112</f>
        <v>0</v>
      </c>
    </row>
    <row r="114" spans="1:3" ht="15">
      <c r="A114" s="658" t="s">
        <v>255</v>
      </c>
      <c r="B114" s="658"/>
      <c r="C114" s="658"/>
    </row>
    <row r="115" spans="1:3" ht="15" customHeight="1" thickBot="1">
      <c r="A115" s="659" t="s">
        <v>104</v>
      </c>
      <c r="B115" s="659"/>
      <c r="C115" s="97" t="str">
        <f>C74</f>
        <v>Forintban!</v>
      </c>
    </row>
    <row r="116" spans="1:3" ht="13.5" customHeight="1" thickBot="1">
      <c r="A116" s="370">
        <v>1</v>
      </c>
      <c r="B116" s="382" t="s">
        <v>429</v>
      </c>
      <c r="C116" s="372">
        <f>+C56-C100</f>
        <v>-123262783</v>
      </c>
    </row>
    <row r="117" spans="1:3" ht="15.75" thickBot="1">
      <c r="A117" s="370" t="s">
        <v>10</v>
      </c>
      <c r="B117" s="382" t="s">
        <v>430</v>
      </c>
      <c r="C117" s="372">
        <f>+C70-C111</f>
        <v>123262783</v>
      </c>
    </row>
  </sheetData>
  <sheetProtection/>
  <mergeCells count="7">
    <mergeCell ref="B1:C1"/>
    <mergeCell ref="A6:C6"/>
    <mergeCell ref="A7:B7"/>
    <mergeCell ref="A74:B74"/>
    <mergeCell ref="A114:C114"/>
    <mergeCell ref="A115:B115"/>
    <mergeCell ref="A73:C73"/>
  </mergeCells>
  <printOptions horizontalCentered="1"/>
  <pageMargins left="0.25" right="0.25" top="0.75" bottom="0.75" header="0.3" footer="0.3"/>
  <pageSetup fitToHeight="2" horizontalDpi="600" verticalDpi="600" orientation="portrait" paperSize="9" scale="80" r:id="rId1"/>
  <rowBreaks count="1" manualBreakCount="1">
    <brk id="7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zoomScaleNormal="120" workbookViewId="0" topLeftCell="A1">
      <selection activeCell="D6" sqref="D6"/>
    </sheetView>
  </sheetViews>
  <sheetFormatPr defaultColWidth="9.25390625" defaultRowHeight="12.75"/>
  <cols>
    <col min="1" max="1" width="47.25390625" style="9" customWidth="1"/>
    <col min="2" max="2" width="15.75390625" style="8" customWidth="1"/>
    <col min="3" max="3" width="16.25390625" style="8" customWidth="1"/>
    <col min="4" max="4" width="18.00390625" style="8" customWidth="1"/>
    <col min="5" max="5" width="16.75390625" style="8" customWidth="1"/>
    <col min="6" max="6" width="18.75390625" style="15" customWidth="1"/>
    <col min="7" max="8" width="12.75390625" style="8" customWidth="1"/>
    <col min="9" max="9" width="13.75390625" style="8" customWidth="1"/>
    <col min="10" max="16384" width="9.25390625" style="8" customWidth="1"/>
  </cols>
  <sheetData>
    <row r="1" spans="1:6" ht="12.75">
      <c r="A1" s="198"/>
      <c r="B1" s="188"/>
      <c r="C1" s="188"/>
      <c r="D1" s="188"/>
      <c r="E1" s="188"/>
      <c r="F1" s="188"/>
    </row>
    <row r="2" spans="1:6" ht="18" customHeight="1">
      <c r="A2" s="198"/>
      <c r="B2" s="682" t="s">
        <v>458</v>
      </c>
      <c r="C2" s="683"/>
      <c r="D2" s="683"/>
      <c r="E2" s="683"/>
      <c r="F2" s="683"/>
    </row>
    <row r="3" spans="1:6" ht="12.75">
      <c r="A3" s="198"/>
      <c r="B3" s="188"/>
      <c r="C3" s="188"/>
      <c r="D3" s="188"/>
      <c r="E3" s="188"/>
      <c r="F3" s="188"/>
    </row>
    <row r="4" spans="1:6" ht="25.5" customHeight="1">
      <c r="A4" s="681" t="s">
        <v>0</v>
      </c>
      <c r="B4" s="681"/>
      <c r="C4" s="681"/>
      <c r="D4" s="681"/>
      <c r="E4" s="681"/>
      <c r="F4" s="681"/>
    </row>
    <row r="5" spans="1:6" ht="16.5" customHeight="1" thickBot="1">
      <c r="A5" s="198"/>
      <c r="B5" s="188"/>
      <c r="C5" s="188"/>
      <c r="D5" s="188"/>
      <c r="E5" s="188"/>
      <c r="F5" s="199" t="str">
        <f>'KV_5.sz.mell.'!C5</f>
        <v>Forintban!</v>
      </c>
    </row>
    <row r="6" spans="1:6" s="10" customFormat="1" ht="44.25" customHeight="1" thickBot="1">
      <c r="A6" s="200" t="s">
        <v>52</v>
      </c>
      <c r="B6" s="201" t="s">
        <v>53</v>
      </c>
      <c r="C6" s="201" t="s">
        <v>54</v>
      </c>
      <c r="D6" s="201" t="e">
        <f>+CONCATENATE("Felhasználás   ",LEFT(#REF!,4)-1,". XII. 31-ig")</f>
        <v>#REF!</v>
      </c>
      <c r="E6" s="201" t="e">
        <f>+'KV_1.1.sz.mell.'!C8</f>
        <v>#REF!</v>
      </c>
      <c r="F6" s="202" t="e">
        <f>+CONCATENATE(LEFT(#REF!,4),". utáni szükséglet")</f>
        <v>#REF!</v>
      </c>
    </row>
    <row r="7" spans="1:6" s="15" customFormat="1" ht="12" customHeight="1" thickBot="1">
      <c r="A7" s="13" t="s">
        <v>342</v>
      </c>
      <c r="B7" s="14" t="s">
        <v>343</v>
      </c>
      <c r="C7" s="14" t="s">
        <v>344</v>
      </c>
      <c r="D7" s="14" t="s">
        <v>346</v>
      </c>
      <c r="E7" s="14" t="s">
        <v>345</v>
      </c>
      <c r="F7" s="146" t="s">
        <v>379</v>
      </c>
    </row>
    <row r="8" spans="1:6" ht="15.75" customHeight="1">
      <c r="A8" s="337" t="s">
        <v>435</v>
      </c>
      <c r="B8" s="338">
        <v>14980099</v>
      </c>
      <c r="C8" s="339" t="s">
        <v>438</v>
      </c>
      <c r="D8" s="338"/>
      <c r="E8" s="338">
        <v>14980099</v>
      </c>
      <c r="F8" s="16">
        <f aca="true" t="shared" si="0" ref="F8:F23">B8-D8-E8</f>
        <v>0</v>
      </c>
    </row>
    <row r="9" spans="1:6" ht="15.75" customHeight="1">
      <c r="A9" s="337" t="s">
        <v>424</v>
      </c>
      <c r="B9" s="338">
        <v>11111103</v>
      </c>
      <c r="C9" s="339" t="s">
        <v>439</v>
      </c>
      <c r="D9" s="338"/>
      <c r="E9" s="338">
        <v>11111103</v>
      </c>
      <c r="F9" s="16">
        <f t="shared" si="0"/>
        <v>0</v>
      </c>
    </row>
    <row r="10" spans="1:6" ht="15.75" customHeight="1">
      <c r="A10" s="337" t="s">
        <v>414</v>
      </c>
      <c r="B10" s="338">
        <v>1000000</v>
      </c>
      <c r="C10" s="339" t="s">
        <v>436</v>
      </c>
      <c r="D10" s="338"/>
      <c r="E10" s="338">
        <v>1000000</v>
      </c>
      <c r="F10" s="16">
        <f t="shared" si="0"/>
        <v>0</v>
      </c>
    </row>
    <row r="11" spans="1:6" ht="15.75" customHeight="1">
      <c r="A11" s="337" t="s">
        <v>415</v>
      </c>
      <c r="B11" s="338">
        <v>800000</v>
      </c>
      <c r="C11" s="339" t="s">
        <v>436</v>
      </c>
      <c r="D11" s="338"/>
      <c r="E11" s="338">
        <v>800000</v>
      </c>
      <c r="F11" s="16">
        <f t="shared" si="0"/>
        <v>0</v>
      </c>
    </row>
    <row r="12" spans="1:6" ht="15.75" customHeight="1">
      <c r="A12" s="337" t="s">
        <v>416</v>
      </c>
      <c r="B12" s="338">
        <v>600000</v>
      </c>
      <c r="C12" s="339" t="s">
        <v>436</v>
      </c>
      <c r="D12" s="338"/>
      <c r="E12" s="338">
        <v>600000</v>
      </c>
      <c r="F12" s="16">
        <f t="shared" si="0"/>
        <v>0</v>
      </c>
    </row>
    <row r="13" spans="1:6" ht="15.75" customHeight="1">
      <c r="A13" s="337" t="s">
        <v>437</v>
      </c>
      <c r="B13" s="338">
        <v>650000</v>
      </c>
      <c r="C13" s="339" t="s">
        <v>436</v>
      </c>
      <c r="D13" s="338"/>
      <c r="E13" s="338">
        <v>650000</v>
      </c>
      <c r="F13" s="16">
        <f t="shared" si="0"/>
        <v>0</v>
      </c>
    </row>
    <row r="14" spans="1:6" ht="15.75" customHeight="1">
      <c r="A14" s="340"/>
      <c r="B14" s="338"/>
      <c r="C14" s="339"/>
      <c r="D14" s="338"/>
      <c r="E14" s="338"/>
      <c r="F14" s="16">
        <f t="shared" si="0"/>
        <v>0</v>
      </c>
    </row>
    <row r="15" spans="1:6" ht="15.75" customHeight="1">
      <c r="A15" s="337"/>
      <c r="B15" s="338"/>
      <c r="C15" s="339"/>
      <c r="D15" s="338"/>
      <c r="E15" s="338"/>
      <c r="F15" s="16">
        <f t="shared" si="0"/>
        <v>0</v>
      </c>
    </row>
    <row r="16" spans="1:6" ht="15.75" customHeight="1">
      <c r="A16" s="337"/>
      <c r="B16" s="338"/>
      <c r="C16" s="339"/>
      <c r="D16" s="338"/>
      <c r="E16" s="338"/>
      <c r="F16" s="16">
        <f t="shared" si="0"/>
        <v>0</v>
      </c>
    </row>
    <row r="17" spans="1:6" ht="15.75" customHeight="1">
      <c r="A17" s="337"/>
      <c r="B17" s="338"/>
      <c r="C17" s="339"/>
      <c r="D17" s="338"/>
      <c r="E17" s="338"/>
      <c r="F17" s="16">
        <f t="shared" si="0"/>
        <v>0</v>
      </c>
    </row>
    <row r="18" spans="1:6" ht="15.75" customHeight="1">
      <c r="A18" s="337"/>
      <c r="B18" s="338"/>
      <c r="C18" s="339"/>
      <c r="D18" s="338"/>
      <c r="E18" s="338"/>
      <c r="F18" s="16">
        <f t="shared" si="0"/>
        <v>0</v>
      </c>
    </row>
    <row r="19" spans="1:6" ht="15.75" customHeight="1">
      <c r="A19" s="337"/>
      <c r="B19" s="338"/>
      <c r="C19" s="339"/>
      <c r="D19" s="338"/>
      <c r="E19" s="338"/>
      <c r="F19" s="16">
        <f t="shared" si="0"/>
        <v>0</v>
      </c>
    </row>
    <row r="20" spans="1:6" ht="15.75" customHeight="1">
      <c r="A20" s="140"/>
      <c r="B20" s="6"/>
      <c r="C20" s="141"/>
      <c r="D20" s="6"/>
      <c r="E20" s="6"/>
      <c r="F20" s="16">
        <f t="shared" si="0"/>
        <v>0</v>
      </c>
    </row>
    <row r="21" spans="1:6" ht="15.75" customHeight="1">
      <c r="A21" s="140"/>
      <c r="B21" s="6"/>
      <c r="C21" s="141"/>
      <c r="D21" s="6"/>
      <c r="E21" s="6"/>
      <c r="F21" s="16">
        <f t="shared" si="0"/>
        <v>0</v>
      </c>
    </row>
    <row r="22" spans="1:6" ht="15.75" customHeight="1">
      <c r="A22" s="140"/>
      <c r="B22" s="6"/>
      <c r="C22" s="141"/>
      <c r="D22" s="6"/>
      <c r="E22" s="6"/>
      <c r="F22" s="16">
        <f t="shared" si="0"/>
        <v>0</v>
      </c>
    </row>
    <row r="23" spans="1:6" ht="15.75" customHeight="1" thickBot="1">
      <c r="A23" s="17"/>
      <c r="B23" s="7"/>
      <c r="C23" s="142"/>
      <c r="D23" s="7"/>
      <c r="E23" s="7"/>
      <c r="F23" s="18">
        <f t="shared" si="0"/>
        <v>0</v>
      </c>
    </row>
    <row r="24" spans="1:6" s="20" customFormat="1" ht="18" customHeight="1" thickBot="1">
      <c r="A24" s="68" t="s">
        <v>51</v>
      </c>
      <c r="B24" s="341">
        <f>SUM(B8:B23)</f>
        <v>29141202</v>
      </c>
      <c r="C24" s="342"/>
      <c r="D24" s="341">
        <f>SUM(D8:D23)</f>
        <v>0</v>
      </c>
      <c r="E24" s="341">
        <f>SUM(E8:E23)</f>
        <v>29141202</v>
      </c>
      <c r="F24" s="19">
        <f>SUM(F8:F23)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BreakPreview" zoomScale="60" zoomScaleNormal="120" workbookViewId="0" topLeftCell="A1">
      <selection activeCell="D6" sqref="D6"/>
    </sheetView>
  </sheetViews>
  <sheetFormatPr defaultColWidth="9.25390625" defaultRowHeight="12.75"/>
  <cols>
    <col min="1" max="1" width="60.75390625" style="9" customWidth="1"/>
    <col min="2" max="2" width="15.75390625" style="8" customWidth="1"/>
    <col min="3" max="3" width="16.25390625" style="8" customWidth="1"/>
    <col min="4" max="4" width="18.00390625" style="8" customWidth="1"/>
    <col min="5" max="5" width="16.75390625" style="8" customWidth="1"/>
    <col min="6" max="6" width="18.75390625" style="8" customWidth="1"/>
    <col min="7" max="8" width="12.75390625" style="8" customWidth="1"/>
    <col min="9" max="9" width="13.75390625" style="8" customWidth="1"/>
    <col min="10" max="16384" width="9.25390625" style="8" customWidth="1"/>
  </cols>
  <sheetData>
    <row r="1" spans="1:6" ht="12.75">
      <c r="A1" s="198"/>
      <c r="B1" s="188"/>
      <c r="C1" s="188"/>
      <c r="D1" s="188"/>
      <c r="E1" s="188"/>
      <c r="F1" s="188"/>
    </row>
    <row r="2" spans="1:6" ht="21" customHeight="1">
      <c r="A2" s="198"/>
      <c r="B2" s="682" t="s">
        <v>459</v>
      </c>
      <c r="C2" s="682"/>
      <c r="D2" s="682"/>
      <c r="E2" s="682"/>
      <c r="F2" s="682"/>
    </row>
    <row r="3" spans="1:6" ht="12.75">
      <c r="A3" s="198"/>
      <c r="B3" s="188"/>
      <c r="C3" s="188"/>
      <c r="D3" s="188"/>
      <c r="E3" s="188"/>
      <c r="F3" s="188"/>
    </row>
    <row r="4" spans="1:6" ht="24.75" customHeight="1">
      <c r="A4" s="681" t="s">
        <v>1</v>
      </c>
      <c r="B4" s="681"/>
      <c r="C4" s="681"/>
      <c r="D4" s="681"/>
      <c r="E4" s="681"/>
      <c r="F4" s="681"/>
    </row>
    <row r="5" spans="1:6" ht="23.25" customHeight="1" thickBot="1">
      <c r="A5" s="198"/>
      <c r="B5" s="188"/>
      <c r="C5" s="188"/>
      <c r="D5" s="188"/>
      <c r="E5" s="188"/>
      <c r="F5" s="199" t="str">
        <f>'KV_6.sz.mell.'!F5</f>
        <v>Forintban!</v>
      </c>
    </row>
    <row r="6" spans="1:6" s="10" customFormat="1" ht="48.75" customHeight="1" thickBot="1">
      <c r="A6" s="334" t="s">
        <v>55</v>
      </c>
      <c r="B6" s="201" t="s">
        <v>53</v>
      </c>
      <c r="C6" s="201" t="s">
        <v>54</v>
      </c>
      <c r="D6" s="201" t="e">
        <f>+'KV_6.sz.mell.'!D6</f>
        <v>#REF!</v>
      </c>
      <c r="E6" s="201" t="e">
        <f>+'KV_6.sz.mell.'!E6</f>
        <v>#REF!</v>
      </c>
      <c r="F6" s="203" t="e">
        <f>+CONCATENATE(LEFT(#REF!,4),". utáni szükséglet ",CHAR(10),"")</f>
        <v>#REF!</v>
      </c>
    </row>
    <row r="7" spans="1:6" s="15" customFormat="1" ht="15" customHeight="1" thickBot="1">
      <c r="A7" s="335" t="s">
        <v>342</v>
      </c>
      <c r="B7" s="14" t="s">
        <v>343</v>
      </c>
      <c r="C7" s="14" t="s">
        <v>344</v>
      </c>
      <c r="D7" s="14" t="s">
        <v>346</v>
      </c>
      <c r="E7" s="14" t="s">
        <v>345</v>
      </c>
      <c r="F7" s="147" t="s">
        <v>379</v>
      </c>
    </row>
    <row r="8" spans="1:6" ht="15.75" customHeight="1">
      <c r="A8" s="336" t="s">
        <v>417</v>
      </c>
      <c r="B8" s="328">
        <v>100000000</v>
      </c>
      <c r="C8" s="329" t="s">
        <v>440</v>
      </c>
      <c r="D8" s="328">
        <v>4750000</v>
      </c>
      <c r="E8" s="328">
        <v>95250000</v>
      </c>
      <c r="F8" s="22">
        <f aca="true" t="shared" si="0" ref="F8:F24">B8-D8-E8</f>
        <v>0</v>
      </c>
    </row>
    <row r="9" spans="1:6" ht="15.75" customHeight="1">
      <c r="A9" s="336" t="s">
        <v>418</v>
      </c>
      <c r="B9" s="328">
        <v>11764704</v>
      </c>
      <c r="C9" s="329" t="s">
        <v>436</v>
      </c>
      <c r="D9" s="328"/>
      <c r="E9" s="328">
        <v>11764704</v>
      </c>
      <c r="F9" s="22">
        <f t="shared" si="0"/>
        <v>0</v>
      </c>
    </row>
    <row r="10" spans="1:6" ht="15.75" customHeight="1">
      <c r="A10" s="336" t="s">
        <v>419</v>
      </c>
      <c r="B10" s="328">
        <v>29998729</v>
      </c>
      <c r="C10" s="329" t="s">
        <v>436</v>
      </c>
      <c r="D10" s="328"/>
      <c r="E10" s="328">
        <v>29998729</v>
      </c>
      <c r="F10" s="22">
        <f t="shared" si="0"/>
        <v>0</v>
      </c>
    </row>
    <row r="11" spans="1:6" ht="15.75" customHeight="1">
      <c r="A11" s="336" t="s">
        <v>441</v>
      </c>
      <c r="B11" s="328">
        <v>1000000</v>
      </c>
      <c r="C11" s="329" t="s">
        <v>436</v>
      </c>
      <c r="D11" s="328"/>
      <c r="E11" s="328">
        <v>1000000</v>
      </c>
      <c r="F11" s="22">
        <f t="shared" si="0"/>
        <v>0</v>
      </c>
    </row>
    <row r="12" spans="1:6" ht="15.75" customHeight="1">
      <c r="A12" s="21"/>
      <c r="B12" s="328"/>
      <c r="C12" s="329"/>
      <c r="D12" s="328"/>
      <c r="E12" s="328"/>
      <c r="F12" s="22">
        <f t="shared" si="0"/>
        <v>0</v>
      </c>
    </row>
    <row r="13" spans="1:6" ht="15.75" customHeight="1">
      <c r="A13" s="21"/>
      <c r="B13" s="328"/>
      <c r="C13" s="329"/>
      <c r="D13" s="328"/>
      <c r="E13" s="328"/>
      <c r="F13" s="22">
        <f t="shared" si="0"/>
        <v>0</v>
      </c>
    </row>
    <row r="14" spans="1:6" ht="15.75" customHeight="1">
      <c r="A14" s="21"/>
      <c r="B14" s="328"/>
      <c r="C14" s="329"/>
      <c r="D14" s="328"/>
      <c r="E14" s="328"/>
      <c r="F14" s="22">
        <f t="shared" si="0"/>
        <v>0</v>
      </c>
    </row>
    <row r="15" spans="1:6" ht="15.75" customHeight="1">
      <c r="A15" s="21"/>
      <c r="B15" s="328"/>
      <c r="C15" s="329"/>
      <c r="D15" s="328"/>
      <c r="E15" s="328"/>
      <c r="F15" s="22">
        <f t="shared" si="0"/>
        <v>0</v>
      </c>
    </row>
    <row r="16" spans="1:6" ht="15.75" customHeight="1">
      <c r="A16" s="21"/>
      <c r="B16" s="328"/>
      <c r="C16" s="329"/>
      <c r="D16" s="328"/>
      <c r="E16" s="328"/>
      <c r="F16" s="22">
        <f t="shared" si="0"/>
        <v>0</v>
      </c>
    </row>
    <row r="17" spans="1:6" ht="15.75" customHeight="1">
      <c r="A17" s="21"/>
      <c r="B17" s="328"/>
      <c r="C17" s="329"/>
      <c r="D17" s="328"/>
      <c r="E17" s="328"/>
      <c r="F17" s="22">
        <f t="shared" si="0"/>
        <v>0</v>
      </c>
    </row>
    <row r="18" spans="1:6" ht="15.75" customHeight="1">
      <c r="A18" s="21"/>
      <c r="B18" s="328"/>
      <c r="C18" s="329"/>
      <c r="D18" s="328"/>
      <c r="E18" s="328"/>
      <c r="F18" s="22">
        <f t="shared" si="0"/>
        <v>0</v>
      </c>
    </row>
    <row r="19" spans="1:6" ht="15.75" customHeight="1">
      <c r="A19" s="21"/>
      <c r="B19" s="328"/>
      <c r="C19" s="329"/>
      <c r="D19" s="328"/>
      <c r="E19" s="328"/>
      <c r="F19" s="22">
        <f t="shared" si="0"/>
        <v>0</v>
      </c>
    </row>
    <row r="20" spans="1:6" ht="15.75" customHeight="1">
      <c r="A20" s="21"/>
      <c r="B20" s="328"/>
      <c r="C20" s="329"/>
      <c r="D20" s="328"/>
      <c r="E20" s="328"/>
      <c r="F20" s="22">
        <f t="shared" si="0"/>
        <v>0</v>
      </c>
    </row>
    <row r="21" spans="1:6" ht="15.75" customHeight="1">
      <c r="A21" s="21"/>
      <c r="B21" s="328"/>
      <c r="C21" s="329"/>
      <c r="D21" s="328"/>
      <c r="E21" s="328"/>
      <c r="F21" s="22">
        <f t="shared" si="0"/>
        <v>0</v>
      </c>
    </row>
    <row r="22" spans="1:6" ht="15.75" customHeight="1">
      <c r="A22" s="21"/>
      <c r="B22" s="328"/>
      <c r="C22" s="329"/>
      <c r="D22" s="328"/>
      <c r="E22" s="328"/>
      <c r="F22" s="22">
        <f t="shared" si="0"/>
        <v>0</v>
      </c>
    </row>
    <row r="23" spans="1:6" ht="15.75" customHeight="1">
      <c r="A23" s="21"/>
      <c r="B23" s="328"/>
      <c r="C23" s="329"/>
      <c r="D23" s="328"/>
      <c r="E23" s="328"/>
      <c r="F23" s="22">
        <f t="shared" si="0"/>
        <v>0</v>
      </c>
    </row>
    <row r="24" spans="1:6" ht="15.75" customHeight="1" thickBot="1">
      <c r="A24" s="23"/>
      <c r="B24" s="330"/>
      <c r="C24" s="331"/>
      <c r="D24" s="330"/>
      <c r="E24" s="330"/>
      <c r="F24" s="24">
        <f t="shared" si="0"/>
        <v>0</v>
      </c>
    </row>
    <row r="25" spans="1:6" s="20" customFormat="1" ht="18" customHeight="1" thickBot="1">
      <c r="A25" s="68" t="s">
        <v>51</v>
      </c>
      <c r="B25" s="332">
        <f>SUM(B8:B24)</f>
        <v>142763433</v>
      </c>
      <c r="C25" s="333"/>
      <c r="D25" s="332">
        <f>SUM(D8:D24)</f>
        <v>4750000</v>
      </c>
      <c r="E25" s="332">
        <f>SUM(E8:E24)</f>
        <v>138013433</v>
      </c>
      <c r="F25" s="25">
        <f>SUM(F8:F24)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4"/>
  <sheetViews>
    <sheetView view="pageBreakPreview" zoomScale="60" zoomScaleNormal="120" workbookViewId="0" topLeftCell="A1">
      <selection activeCell="C12" sqref="C12:E12"/>
    </sheetView>
  </sheetViews>
  <sheetFormatPr defaultColWidth="9.25390625" defaultRowHeight="12.75"/>
  <cols>
    <col min="1" max="1" width="38.75390625" style="11" customWidth="1"/>
    <col min="2" max="2" width="19.75390625" style="11" customWidth="1"/>
    <col min="3" max="3" width="24.25390625" style="11" customWidth="1"/>
    <col min="4" max="4" width="24.75390625" style="11" customWidth="1"/>
    <col min="5" max="5" width="20.75390625" style="11" customWidth="1"/>
    <col min="6" max="6" width="5.00390625" style="11" bestFit="1" customWidth="1"/>
    <col min="7" max="16384" width="9.25390625" style="11" customWidth="1"/>
  </cols>
  <sheetData>
    <row r="1" ht="12.75">
      <c r="F1" s="687" t="s">
        <v>460</v>
      </c>
    </row>
    <row r="2" spans="1:6" ht="15">
      <c r="A2" s="699" t="s">
        <v>399</v>
      </c>
      <c r="B2" s="699"/>
      <c r="C2" s="699"/>
      <c r="D2" s="699"/>
      <c r="E2" s="699"/>
      <c r="F2" s="687"/>
    </row>
    <row r="3" spans="1:6" ht="13.5" thickBot="1">
      <c r="A3" s="228"/>
      <c r="B3" s="228"/>
      <c r="C3" s="228"/>
      <c r="D3" s="228"/>
      <c r="E3" s="229" t="str">
        <f>'KV_7.sz.mell.'!F5</f>
        <v>Forintban!</v>
      </c>
      <c r="F3" s="687"/>
    </row>
    <row r="4" spans="1:6" ht="13.5" thickBot="1">
      <c r="A4" s="700" t="s">
        <v>93</v>
      </c>
      <c r="B4" s="701"/>
      <c r="C4" s="701"/>
      <c r="D4" s="701"/>
      <c r="E4" s="230" t="s">
        <v>43</v>
      </c>
      <c r="F4" s="687"/>
    </row>
    <row r="5" spans="1:6" ht="12.75">
      <c r="A5" s="702"/>
      <c r="B5" s="703"/>
      <c r="C5" s="703"/>
      <c r="D5" s="703"/>
      <c r="E5" s="231"/>
      <c r="F5" s="687"/>
    </row>
    <row r="6" spans="1:6" ht="13.5" thickBot="1">
      <c r="A6" s="704"/>
      <c r="B6" s="705"/>
      <c r="C6" s="705"/>
      <c r="D6" s="705"/>
      <c r="E6" s="232"/>
      <c r="F6" s="687"/>
    </row>
    <row r="7" spans="1:6" ht="13.5" customHeight="1" thickBot="1">
      <c r="A7" s="684" t="s">
        <v>400</v>
      </c>
      <c r="B7" s="685"/>
      <c r="C7" s="685"/>
      <c r="D7" s="685"/>
      <c r="E7" s="233">
        <f>SUM(E5:E6)</f>
        <v>0</v>
      </c>
      <c r="F7" s="687"/>
    </row>
    <row r="8" spans="1:6" ht="13.5" customHeight="1">
      <c r="A8" s="234"/>
      <c r="B8" s="234"/>
      <c r="C8" s="234"/>
      <c r="D8" s="234"/>
      <c r="E8" s="235"/>
      <c r="F8" s="687"/>
    </row>
    <row r="9" spans="1:6" ht="15">
      <c r="A9" s="686" t="s">
        <v>394</v>
      </c>
      <c r="B9" s="686"/>
      <c r="C9" s="686"/>
      <c r="D9" s="686"/>
      <c r="E9" s="686"/>
      <c r="F9" s="687"/>
    </row>
    <row r="10" spans="1:6" ht="15">
      <c r="A10" s="709" t="s">
        <v>404</v>
      </c>
      <c r="B10" s="710"/>
      <c r="C10" s="710"/>
      <c r="D10" s="710"/>
      <c r="E10" s="710"/>
      <c r="F10" s="687"/>
    </row>
    <row r="12" spans="1:5" ht="30.75" customHeight="1">
      <c r="A12" s="688" t="s">
        <v>401</v>
      </c>
      <c r="B12" s="688"/>
      <c r="C12" s="689" t="s">
        <v>423</v>
      </c>
      <c r="D12" s="689"/>
      <c r="E12" s="689"/>
    </row>
    <row r="13" spans="1:5" ht="14.25" thickBot="1">
      <c r="A13" s="214"/>
      <c r="B13" s="214"/>
      <c r="C13" s="214"/>
      <c r="D13" s="214"/>
      <c r="E13" s="244" t="str">
        <f>$E$3</f>
        <v>Forintban!</v>
      </c>
    </row>
    <row r="14" spans="1:5" ht="13.5" thickBot="1">
      <c r="A14" s="690" t="s">
        <v>87</v>
      </c>
      <c r="B14" s="693" t="s">
        <v>396</v>
      </c>
      <c r="C14" s="694"/>
      <c r="D14" s="694"/>
      <c r="E14" s="695"/>
    </row>
    <row r="15" spans="1:5" ht="13.5" thickBot="1">
      <c r="A15" s="691"/>
      <c r="B15" s="696" t="s">
        <v>405</v>
      </c>
      <c r="C15" s="706" t="s">
        <v>397</v>
      </c>
      <c r="D15" s="707"/>
      <c r="E15" s="708"/>
    </row>
    <row r="16" spans="1:5" ht="12.75" customHeight="1">
      <c r="A16" s="691"/>
      <c r="B16" s="697"/>
      <c r="C16" s="696" t="s">
        <v>442</v>
      </c>
      <c r="D16" s="696" t="str">
        <f>CONCATENATE($A$1,"2021évi eredeti előirányzat")</f>
        <v>2021évi eredeti előirányzat</v>
      </c>
      <c r="E16" s="696" t="str">
        <f>CONCATENATE($A$1,"2021. év utáni tervezett forrás, kiadás")</f>
        <v>2021. év utáni tervezett forrás, kiadás</v>
      </c>
    </row>
    <row r="17" spans="1:5" ht="12" customHeight="1" thickBot="1">
      <c r="A17" s="692"/>
      <c r="B17" s="698"/>
      <c r="C17" s="711"/>
      <c r="D17" s="711"/>
      <c r="E17" s="698"/>
    </row>
    <row r="18" spans="1:5" ht="13.5" thickBot="1">
      <c r="A18" s="215" t="s">
        <v>342</v>
      </c>
      <c r="B18" s="216" t="s">
        <v>398</v>
      </c>
      <c r="C18" s="217" t="s">
        <v>344</v>
      </c>
      <c r="D18" s="218" t="s">
        <v>346</v>
      </c>
      <c r="E18" s="219" t="s">
        <v>345</v>
      </c>
    </row>
    <row r="19" spans="1:5" ht="12.75">
      <c r="A19" s="220" t="s">
        <v>88</v>
      </c>
      <c r="B19" s="236">
        <f aca="true" t="shared" si="0" ref="B19:B24">C19+D19+E19</f>
        <v>0</v>
      </c>
      <c r="C19" s="237"/>
      <c r="D19" s="237"/>
      <c r="E19" s="238"/>
    </row>
    <row r="20" spans="1:5" ht="12.75">
      <c r="A20" s="221" t="s">
        <v>99</v>
      </c>
      <c r="B20" s="239">
        <f t="shared" si="0"/>
        <v>0</v>
      </c>
      <c r="C20" s="240"/>
      <c r="D20" s="240"/>
      <c r="E20" s="240"/>
    </row>
    <row r="21" spans="1:5" ht="13.5">
      <c r="A21" s="222" t="s">
        <v>89</v>
      </c>
      <c r="B21" s="322">
        <f t="shared" si="0"/>
        <v>100000000</v>
      </c>
      <c r="C21" s="323">
        <v>4750000</v>
      </c>
      <c r="D21" s="323">
        <v>95250000</v>
      </c>
      <c r="E21" s="241"/>
    </row>
    <row r="22" spans="1:5" ht="13.5">
      <c r="A22" s="222" t="s">
        <v>100</v>
      </c>
      <c r="B22" s="322">
        <f t="shared" si="0"/>
        <v>0</v>
      </c>
      <c r="C22" s="323"/>
      <c r="D22" s="323"/>
      <c r="E22" s="241"/>
    </row>
    <row r="23" spans="1:5" ht="13.5">
      <c r="A23" s="222" t="s">
        <v>90</v>
      </c>
      <c r="B23" s="322">
        <f t="shared" si="0"/>
        <v>0</v>
      </c>
      <c r="C23" s="323"/>
      <c r="D23" s="323"/>
      <c r="E23" s="241"/>
    </row>
    <row r="24" spans="1:5" ht="14.25" thickBot="1">
      <c r="A24" s="222" t="s">
        <v>91</v>
      </c>
      <c r="B24" s="322">
        <f t="shared" si="0"/>
        <v>0</v>
      </c>
      <c r="C24" s="323"/>
      <c r="D24" s="323"/>
      <c r="E24" s="241"/>
    </row>
    <row r="25" spans="1:5" ht="14.25" thickBot="1">
      <c r="A25" s="223" t="s">
        <v>92</v>
      </c>
      <c r="B25" s="324">
        <f>B19+SUM(B21:B24)</f>
        <v>100000000</v>
      </c>
      <c r="C25" s="325">
        <f>C19+SUM(C21:C24)</f>
        <v>4750000</v>
      </c>
      <c r="D25" s="325">
        <f>D19+SUM(D21:D24)</f>
        <v>95250000</v>
      </c>
      <c r="E25" s="242">
        <f>E19+SUM(E21:E24)</f>
        <v>0</v>
      </c>
    </row>
    <row r="26" spans="1:5" ht="13.5">
      <c r="A26" s="224" t="s">
        <v>95</v>
      </c>
      <c r="B26" s="318">
        <f>C26+D26+E26</f>
        <v>0</v>
      </c>
      <c r="C26" s="319"/>
      <c r="D26" s="319"/>
      <c r="E26" s="238"/>
    </row>
    <row r="27" spans="1:5" ht="13.5">
      <c r="A27" s="225" t="s">
        <v>96</v>
      </c>
      <c r="B27" s="322">
        <f>C27+D27+E27</f>
        <v>100000000</v>
      </c>
      <c r="C27" s="323">
        <v>4750000</v>
      </c>
      <c r="D27" s="323">
        <v>95250000</v>
      </c>
      <c r="E27" s="241"/>
    </row>
    <row r="28" spans="1:5" ht="13.5">
      <c r="A28" s="225" t="s">
        <v>97</v>
      </c>
      <c r="B28" s="322">
        <f>C28+D28+E28</f>
        <v>0</v>
      </c>
      <c r="C28" s="323"/>
      <c r="D28" s="323"/>
      <c r="E28" s="241"/>
    </row>
    <row r="29" spans="1:5" ht="13.5">
      <c r="A29" s="225" t="s">
        <v>98</v>
      </c>
      <c r="B29" s="322">
        <f>C29+D29+E29</f>
        <v>0</v>
      </c>
      <c r="C29" s="323"/>
      <c r="D29" s="323"/>
      <c r="E29" s="241"/>
    </row>
    <row r="30" spans="1:5" ht="14.25" thickBot="1">
      <c r="A30" s="226"/>
      <c r="B30" s="326">
        <f>C30+D30+E30</f>
        <v>0</v>
      </c>
      <c r="C30" s="327"/>
      <c r="D30" s="327"/>
      <c r="E30" s="243"/>
    </row>
    <row r="31" spans="1:5" ht="14.25" thickBot="1">
      <c r="A31" s="227" t="s">
        <v>78</v>
      </c>
      <c r="B31" s="324">
        <f>SUM(B26:B30)</f>
        <v>100000000</v>
      </c>
      <c r="C31" s="325">
        <f>SUM(C26:C30)</f>
        <v>4750000</v>
      </c>
      <c r="D31" s="325">
        <f>SUM(D26:D30)</f>
        <v>95250000</v>
      </c>
      <c r="E31" s="242">
        <f>SUM(E26:E30)</f>
        <v>0</v>
      </c>
    </row>
    <row r="33" spans="1:5" ht="24" customHeight="1">
      <c r="A33" s="688" t="s">
        <v>401</v>
      </c>
      <c r="B33" s="688"/>
      <c r="C33" s="689"/>
      <c r="D33" s="689"/>
      <c r="E33" s="689"/>
    </row>
    <row r="34" spans="1:5" ht="14.25" thickBot="1">
      <c r="A34" s="214"/>
      <c r="B34" s="214"/>
      <c r="C34" s="214"/>
      <c r="D34" s="214"/>
      <c r="E34" s="244" t="str">
        <f>$E$3</f>
        <v>Forintban!</v>
      </c>
    </row>
    <row r="35" spans="1:5" ht="13.5" thickBot="1">
      <c r="A35" s="690" t="s">
        <v>87</v>
      </c>
      <c r="B35" s="693" t="s">
        <v>396</v>
      </c>
      <c r="C35" s="694"/>
      <c r="D35" s="694"/>
      <c r="E35" s="695"/>
    </row>
    <row r="36" spans="1:5" ht="13.5" thickBot="1">
      <c r="A36" s="691"/>
      <c r="B36" s="696" t="s">
        <v>405</v>
      </c>
      <c r="C36" s="706" t="s">
        <v>397</v>
      </c>
      <c r="D36" s="707"/>
      <c r="E36" s="708"/>
    </row>
    <row r="37" spans="1:5" ht="12.75" customHeight="1">
      <c r="A37" s="691"/>
      <c r="B37" s="697"/>
      <c r="C37" s="696" t="s">
        <v>442</v>
      </c>
      <c r="D37" s="696" t="str">
        <f>CONCATENATE($A$1,"2021évi eredeti előirányzat")</f>
        <v>2021évi eredeti előirányzat</v>
      </c>
      <c r="E37" s="696" t="str">
        <f>CONCATENATE($A$1,"2021. év utáni tervezett forrás, kiadás")</f>
        <v>2021. év utáni tervezett forrás, kiadás</v>
      </c>
    </row>
    <row r="38" spans="1:5" ht="25.5" customHeight="1" thickBot="1">
      <c r="A38" s="692"/>
      <c r="B38" s="698"/>
      <c r="C38" s="711"/>
      <c r="D38" s="711"/>
      <c r="E38" s="698"/>
    </row>
    <row r="39" spans="1:5" ht="13.5" thickBot="1">
      <c r="A39" s="215" t="s">
        <v>342</v>
      </c>
      <c r="B39" s="216" t="s">
        <v>398</v>
      </c>
      <c r="C39" s="217" t="s">
        <v>344</v>
      </c>
      <c r="D39" s="218" t="s">
        <v>346</v>
      </c>
      <c r="E39" s="219" t="s">
        <v>345</v>
      </c>
    </row>
    <row r="40" spans="1:5" ht="13.5">
      <c r="A40" s="220" t="s">
        <v>88</v>
      </c>
      <c r="B40" s="318"/>
      <c r="C40" s="319"/>
      <c r="D40" s="319"/>
      <c r="E40" s="238"/>
    </row>
    <row r="41" spans="1:5" ht="13.5">
      <c r="A41" s="221" t="s">
        <v>99</v>
      </c>
      <c r="B41" s="320"/>
      <c r="C41" s="321"/>
      <c r="D41" s="321"/>
      <c r="E41" s="240"/>
    </row>
    <row r="42" spans="1:5" ht="13.5">
      <c r="A42" s="222" t="s">
        <v>89</v>
      </c>
      <c r="B42" s="322"/>
      <c r="C42" s="323"/>
      <c r="D42" s="323"/>
      <c r="E42" s="241"/>
    </row>
    <row r="43" spans="1:5" ht="13.5">
      <c r="A43" s="222" t="s">
        <v>100</v>
      </c>
      <c r="B43" s="322"/>
      <c r="C43" s="323"/>
      <c r="D43" s="323"/>
      <c r="E43" s="241"/>
    </row>
    <row r="44" spans="1:5" ht="13.5">
      <c r="A44" s="222" t="s">
        <v>90</v>
      </c>
      <c r="B44" s="322"/>
      <c r="C44" s="323"/>
      <c r="D44" s="323"/>
      <c r="E44" s="241"/>
    </row>
    <row r="45" spans="1:5" ht="14.25" thickBot="1">
      <c r="A45" s="222" t="s">
        <v>91</v>
      </c>
      <c r="B45" s="322"/>
      <c r="C45" s="323"/>
      <c r="D45" s="323"/>
      <c r="E45" s="241"/>
    </row>
    <row r="46" spans="1:5" ht="14.25" thickBot="1">
      <c r="A46" s="223" t="s">
        <v>92</v>
      </c>
      <c r="B46" s="324">
        <f>B40+SUM(B42:B45)</f>
        <v>0</v>
      </c>
      <c r="C46" s="325">
        <f>C40+SUM(C42:C45)</f>
        <v>0</v>
      </c>
      <c r="D46" s="325">
        <f>D40+SUM(D42:D45)</f>
        <v>0</v>
      </c>
      <c r="E46" s="242">
        <f>E40+SUM(E42:E45)</f>
        <v>0</v>
      </c>
    </row>
    <row r="47" spans="1:5" ht="13.5">
      <c r="A47" s="224" t="s">
        <v>95</v>
      </c>
      <c r="B47" s="318">
        <f>C47+D47+E47</f>
        <v>0</v>
      </c>
      <c r="C47" s="319"/>
      <c r="D47" s="319"/>
      <c r="E47" s="238"/>
    </row>
    <row r="48" spans="1:5" ht="13.5">
      <c r="A48" s="225" t="s">
        <v>96</v>
      </c>
      <c r="B48" s="322"/>
      <c r="C48" s="323"/>
      <c r="D48" s="323"/>
      <c r="E48" s="241"/>
    </row>
    <row r="49" spans="1:5" ht="13.5">
      <c r="A49" s="225" t="s">
        <v>97</v>
      </c>
      <c r="B49" s="322">
        <f>C49+D49+E49</f>
        <v>0</v>
      </c>
      <c r="C49" s="323"/>
      <c r="D49" s="323"/>
      <c r="E49" s="241"/>
    </row>
    <row r="50" spans="1:5" ht="13.5">
      <c r="A50" s="225" t="s">
        <v>98</v>
      </c>
      <c r="B50" s="322">
        <f>C50+D50+E50</f>
        <v>0</v>
      </c>
      <c r="C50" s="323"/>
      <c r="D50" s="323"/>
      <c r="E50" s="241"/>
    </row>
    <row r="51" spans="1:5" ht="14.25" thickBot="1">
      <c r="A51" s="226"/>
      <c r="B51" s="326">
        <f>C51+D51+E51</f>
        <v>0</v>
      </c>
      <c r="C51" s="327"/>
      <c r="D51" s="327"/>
      <c r="E51" s="243"/>
    </row>
    <row r="52" spans="1:5" ht="14.25" thickBot="1">
      <c r="A52" s="227" t="s">
        <v>78</v>
      </c>
      <c r="B52" s="324">
        <f>SUM(B47:B51)</f>
        <v>0</v>
      </c>
      <c r="C52" s="325">
        <f>SUM(C47:C51)</f>
        <v>0</v>
      </c>
      <c r="D52" s="325">
        <f>SUM(D47:D51)</f>
        <v>0</v>
      </c>
      <c r="E52" s="242">
        <f>SUM(E47:E51)</f>
        <v>0</v>
      </c>
    </row>
    <row r="54" spans="1:5" ht="13.5">
      <c r="A54" s="688"/>
      <c r="B54" s="688"/>
      <c r="C54" s="712"/>
      <c r="D54" s="712"/>
      <c r="E54" s="712"/>
    </row>
  </sheetData>
  <sheetProtection/>
  <mergeCells count="28">
    <mergeCell ref="D16:D17"/>
    <mergeCell ref="E16:E17"/>
    <mergeCell ref="A54:B54"/>
    <mergeCell ref="C54:E54"/>
    <mergeCell ref="A33:B33"/>
    <mergeCell ref="C33:E33"/>
    <mergeCell ref="A35:A38"/>
    <mergeCell ref="B35:E35"/>
    <mergeCell ref="A5:D5"/>
    <mergeCell ref="A6:D6"/>
    <mergeCell ref="B36:B38"/>
    <mergeCell ref="C36:E36"/>
    <mergeCell ref="A10:E10"/>
    <mergeCell ref="C37:C38"/>
    <mergeCell ref="D37:D38"/>
    <mergeCell ref="E37:E38"/>
    <mergeCell ref="C15:E15"/>
    <mergeCell ref="C16:C17"/>
    <mergeCell ref="A7:D7"/>
    <mergeCell ref="A9:E9"/>
    <mergeCell ref="F1:F10"/>
    <mergeCell ref="A12:B12"/>
    <mergeCell ref="C12:E12"/>
    <mergeCell ref="A14:A17"/>
    <mergeCell ref="B14:E14"/>
    <mergeCell ref="B15:B17"/>
    <mergeCell ref="A2:E2"/>
    <mergeCell ref="A4:D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1" r:id="rId1"/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4"/>
  <sheetViews>
    <sheetView view="pageBreakPreview" zoomScale="85" zoomScaleNormal="120" zoomScaleSheetLayoutView="85" workbookViewId="0" topLeftCell="A1">
      <selection activeCell="B6" sqref="B6"/>
    </sheetView>
  </sheetViews>
  <sheetFormatPr defaultColWidth="9.25390625" defaultRowHeight="12.75"/>
  <cols>
    <col min="1" max="1" width="17.25390625" style="122" customWidth="1"/>
    <col min="2" max="2" width="72.00390625" style="123" customWidth="1"/>
    <col min="3" max="3" width="23.50390625" style="124" customWidth="1"/>
    <col min="4" max="16384" width="9.25390625" style="2" customWidth="1"/>
  </cols>
  <sheetData>
    <row r="1" spans="1:3" s="1" customFormat="1" ht="16.5" customHeight="1" thickBot="1">
      <c r="A1" s="162"/>
      <c r="B1" s="163"/>
      <c r="C1" s="161" t="s">
        <v>461</v>
      </c>
    </row>
    <row r="2" spans="1:3" s="28" customFormat="1" ht="21" customHeight="1">
      <c r="A2" s="164" t="s">
        <v>49</v>
      </c>
      <c r="B2" s="165" t="s">
        <v>425</v>
      </c>
      <c r="C2" s="166" t="s">
        <v>42</v>
      </c>
    </row>
    <row r="3" spans="1:3" s="28" customFormat="1" ht="15" thickBot="1">
      <c r="A3" s="167" t="s">
        <v>136</v>
      </c>
      <c r="B3" s="168" t="s">
        <v>280</v>
      </c>
      <c r="C3" s="169" t="s">
        <v>42</v>
      </c>
    </row>
    <row r="4" spans="1:3" s="29" customFormat="1" ht="22.5" customHeight="1" thickBot="1">
      <c r="A4" s="170"/>
      <c r="B4" s="170"/>
      <c r="C4" s="171" t="str">
        <f>'KV_7.sz.mell.'!F5</f>
        <v>Forintban!</v>
      </c>
    </row>
    <row r="5" spans="1:3" ht="13.5" thickBot="1">
      <c r="A5" s="172" t="s">
        <v>138</v>
      </c>
      <c r="B5" s="542" t="s">
        <v>380</v>
      </c>
      <c r="C5" s="174" t="s">
        <v>43</v>
      </c>
    </row>
    <row r="6" spans="1:3" s="26" customFormat="1" ht="12.75" customHeight="1" thickBot="1">
      <c r="A6" s="175"/>
      <c r="B6" s="543" t="s">
        <v>342</v>
      </c>
      <c r="C6" s="177" t="s">
        <v>343</v>
      </c>
    </row>
    <row r="7" spans="1:3" s="26" customFormat="1" ht="15.75" customHeight="1" thickBot="1">
      <c r="A7" s="178"/>
      <c r="B7" s="179" t="s">
        <v>44</v>
      </c>
      <c r="C7" s="567"/>
    </row>
    <row r="8" spans="1:3" s="26" customFormat="1" ht="12" customHeight="1" thickBot="1">
      <c r="A8" s="149" t="s">
        <v>9</v>
      </c>
      <c r="B8" s="544" t="s">
        <v>179</v>
      </c>
      <c r="C8" s="372">
        <f>+C9+C10+C11+C12+C13+C14+C15</f>
        <v>219452023</v>
      </c>
    </row>
    <row r="9" spans="1:3" s="30" customFormat="1" ht="12" customHeight="1">
      <c r="A9" s="457" t="s">
        <v>67</v>
      </c>
      <c r="B9" s="545" t="s">
        <v>180</v>
      </c>
      <c r="C9" s="365">
        <v>62656475</v>
      </c>
    </row>
    <row r="10" spans="1:3" s="31" customFormat="1" ht="12" customHeight="1">
      <c r="A10" s="458" t="s">
        <v>68</v>
      </c>
      <c r="B10" s="546" t="s">
        <v>181</v>
      </c>
      <c r="C10" s="351">
        <v>67968450</v>
      </c>
    </row>
    <row r="11" spans="1:3" s="31" customFormat="1" ht="12" customHeight="1">
      <c r="A11" s="458" t="s">
        <v>69</v>
      </c>
      <c r="B11" s="546" t="s">
        <v>374</v>
      </c>
      <c r="C11" s="351">
        <v>61157000</v>
      </c>
    </row>
    <row r="12" spans="1:3" s="31" customFormat="1" ht="12" customHeight="1">
      <c r="A12" s="458" t="s">
        <v>70</v>
      </c>
      <c r="B12" s="546" t="s">
        <v>434</v>
      </c>
      <c r="C12" s="351">
        <v>22529368</v>
      </c>
    </row>
    <row r="13" spans="1:3" s="31" customFormat="1" ht="12" customHeight="1">
      <c r="A13" s="458" t="s">
        <v>101</v>
      </c>
      <c r="B13" s="546" t="s">
        <v>182</v>
      </c>
      <c r="C13" s="351">
        <v>5140730</v>
      </c>
    </row>
    <row r="14" spans="1:3" s="31" customFormat="1" ht="12" customHeight="1">
      <c r="A14" s="459" t="s">
        <v>71</v>
      </c>
      <c r="B14" s="546" t="s">
        <v>351</v>
      </c>
      <c r="C14" s="351"/>
    </row>
    <row r="15" spans="1:3" s="30" customFormat="1" ht="12" customHeight="1" thickBot="1">
      <c r="A15" s="459" t="s">
        <v>72</v>
      </c>
      <c r="B15" s="547" t="s">
        <v>387</v>
      </c>
      <c r="C15" s="351"/>
    </row>
    <row r="16" spans="1:3" s="30" customFormat="1" ht="12" customHeight="1" thickBot="1">
      <c r="A16" s="149" t="s">
        <v>10</v>
      </c>
      <c r="B16" s="548" t="s">
        <v>183</v>
      </c>
      <c r="C16" s="372">
        <f>+C17+C18+C19+C20+C21</f>
        <v>43634000</v>
      </c>
    </row>
    <row r="17" spans="1:3" s="30" customFormat="1" ht="12" customHeight="1">
      <c r="A17" s="457" t="s">
        <v>73</v>
      </c>
      <c r="B17" s="545" t="s">
        <v>184</v>
      </c>
      <c r="C17" s="365"/>
    </row>
    <row r="18" spans="1:3" s="30" customFormat="1" ht="12" customHeight="1">
      <c r="A18" s="458" t="s">
        <v>74</v>
      </c>
      <c r="B18" s="546" t="s">
        <v>185</v>
      </c>
      <c r="C18" s="351"/>
    </row>
    <row r="19" spans="1:3" s="30" customFormat="1" ht="12" customHeight="1">
      <c r="A19" s="458" t="s">
        <v>75</v>
      </c>
      <c r="B19" s="546" t="s">
        <v>302</v>
      </c>
      <c r="C19" s="351"/>
    </row>
    <row r="20" spans="1:3" s="30" customFormat="1" ht="12" customHeight="1">
      <c r="A20" s="458" t="s">
        <v>76</v>
      </c>
      <c r="B20" s="546" t="s">
        <v>303</v>
      </c>
      <c r="C20" s="351"/>
    </row>
    <row r="21" spans="1:3" s="30" customFormat="1" ht="12" customHeight="1">
      <c r="A21" s="458" t="s">
        <v>77</v>
      </c>
      <c r="B21" s="546" t="s">
        <v>186</v>
      </c>
      <c r="C21" s="351">
        <v>43634000</v>
      </c>
    </row>
    <row r="22" spans="1:3" s="31" customFormat="1" ht="12" customHeight="1" thickBot="1">
      <c r="A22" s="459" t="s">
        <v>84</v>
      </c>
      <c r="B22" s="547" t="s">
        <v>388</v>
      </c>
      <c r="C22" s="352"/>
    </row>
    <row r="23" spans="1:3" s="31" customFormat="1" ht="12" customHeight="1" thickBot="1">
      <c r="A23" s="149" t="s">
        <v>11</v>
      </c>
      <c r="B23" s="544" t="s">
        <v>188</v>
      </c>
      <c r="C23" s="372">
        <f>+C24+C25+C26+C27+C28</f>
        <v>136833638</v>
      </c>
    </row>
    <row r="24" spans="1:3" s="31" customFormat="1" ht="12" customHeight="1">
      <c r="A24" s="457" t="s">
        <v>57</v>
      </c>
      <c r="B24" s="545" t="s">
        <v>189</v>
      </c>
      <c r="C24" s="365"/>
    </row>
    <row r="25" spans="1:3" s="30" customFormat="1" ht="12" customHeight="1">
      <c r="A25" s="458" t="s">
        <v>58</v>
      </c>
      <c r="B25" s="546" t="s">
        <v>190</v>
      </c>
      <c r="C25" s="351"/>
    </row>
    <row r="26" spans="1:3" s="31" customFormat="1" ht="12" customHeight="1">
      <c r="A26" s="458" t="s">
        <v>59</v>
      </c>
      <c r="B26" s="546" t="s">
        <v>304</v>
      </c>
      <c r="C26" s="351"/>
    </row>
    <row r="27" spans="1:3" s="31" customFormat="1" ht="12" customHeight="1">
      <c r="A27" s="458" t="s">
        <v>60</v>
      </c>
      <c r="B27" s="546" t="s">
        <v>305</v>
      </c>
      <c r="C27" s="351"/>
    </row>
    <row r="28" spans="1:3" s="31" customFormat="1" ht="12" customHeight="1">
      <c r="A28" s="458" t="s">
        <v>111</v>
      </c>
      <c r="B28" s="546" t="s">
        <v>191</v>
      </c>
      <c r="C28" s="351">
        <v>136833638</v>
      </c>
    </row>
    <row r="29" spans="1:3" s="31" customFormat="1" ht="12" customHeight="1" thickBot="1">
      <c r="A29" s="459" t="s">
        <v>112</v>
      </c>
      <c r="B29" s="547" t="s">
        <v>384</v>
      </c>
      <c r="C29" s="351"/>
    </row>
    <row r="30" spans="1:3" s="31" customFormat="1" ht="12" customHeight="1" thickBot="1">
      <c r="A30" s="149" t="s">
        <v>113</v>
      </c>
      <c r="B30" s="544" t="s">
        <v>378</v>
      </c>
      <c r="C30" s="373">
        <f>C31+C32+C33</f>
        <v>31500000</v>
      </c>
    </row>
    <row r="31" spans="1:3" s="31" customFormat="1" ht="12" customHeight="1">
      <c r="A31" s="457" t="s">
        <v>192</v>
      </c>
      <c r="B31" s="545" t="str">
        <f>'KV_1.1.sz.mell.'!B33</f>
        <v>Iparűzési adó</v>
      </c>
      <c r="C31" s="365">
        <v>30000000</v>
      </c>
    </row>
    <row r="32" spans="1:3" s="31" customFormat="1" ht="12" customHeight="1">
      <c r="A32" s="458" t="s">
        <v>193</v>
      </c>
      <c r="B32" s="545" t="str">
        <f>'KV_1.1.sz.mell.'!B34</f>
        <v>Egyéb közhatalmi bevételek</v>
      </c>
      <c r="C32" s="351">
        <v>1500000</v>
      </c>
    </row>
    <row r="33" spans="1:3" s="31" customFormat="1" ht="12" customHeight="1" thickBot="1">
      <c r="A33" s="458" t="s">
        <v>194</v>
      </c>
      <c r="B33" s="545"/>
      <c r="C33" s="351"/>
    </row>
    <row r="34" spans="1:3" s="31" customFormat="1" ht="12" customHeight="1" thickBot="1">
      <c r="A34" s="149" t="s">
        <v>13</v>
      </c>
      <c r="B34" s="544" t="s">
        <v>311</v>
      </c>
      <c r="C34" s="372">
        <f>SUM(C35:C45)</f>
        <v>17539000</v>
      </c>
    </row>
    <row r="35" spans="1:3" s="31" customFormat="1" ht="12" customHeight="1">
      <c r="A35" s="457" t="s">
        <v>61</v>
      </c>
      <c r="B35" s="545" t="s">
        <v>198</v>
      </c>
      <c r="C35" s="365">
        <v>5056000</v>
      </c>
    </row>
    <row r="36" spans="1:3" s="31" customFormat="1" ht="12" customHeight="1">
      <c r="A36" s="458" t="s">
        <v>62</v>
      </c>
      <c r="B36" s="546" t="s">
        <v>199</v>
      </c>
      <c r="C36" s="351">
        <v>6646000</v>
      </c>
    </row>
    <row r="37" spans="1:3" s="31" customFormat="1" ht="12" customHeight="1">
      <c r="A37" s="458" t="s">
        <v>63</v>
      </c>
      <c r="B37" s="546" t="s">
        <v>200</v>
      </c>
      <c r="C37" s="351">
        <v>100000</v>
      </c>
    </row>
    <row r="38" spans="1:3" s="31" customFormat="1" ht="12" customHeight="1">
      <c r="A38" s="458" t="s">
        <v>115</v>
      </c>
      <c r="B38" s="546" t="s">
        <v>201</v>
      </c>
      <c r="C38" s="351"/>
    </row>
    <row r="39" spans="1:3" s="31" customFormat="1" ht="12" customHeight="1">
      <c r="A39" s="458" t="s">
        <v>116</v>
      </c>
      <c r="B39" s="546" t="s">
        <v>202</v>
      </c>
      <c r="C39" s="351"/>
    </row>
    <row r="40" spans="1:3" s="31" customFormat="1" ht="12" customHeight="1">
      <c r="A40" s="458" t="s">
        <v>117</v>
      </c>
      <c r="B40" s="546" t="s">
        <v>203</v>
      </c>
      <c r="C40" s="351">
        <v>2357000</v>
      </c>
    </row>
    <row r="41" spans="1:3" s="31" customFormat="1" ht="12" customHeight="1">
      <c r="A41" s="458" t="s">
        <v>118</v>
      </c>
      <c r="B41" s="546" t="s">
        <v>204</v>
      </c>
      <c r="C41" s="351"/>
    </row>
    <row r="42" spans="1:3" s="31" customFormat="1" ht="12" customHeight="1">
      <c r="A42" s="458" t="s">
        <v>119</v>
      </c>
      <c r="B42" s="546" t="s">
        <v>377</v>
      </c>
      <c r="C42" s="351"/>
    </row>
    <row r="43" spans="1:3" s="31" customFormat="1" ht="12" customHeight="1">
      <c r="A43" s="458" t="s">
        <v>196</v>
      </c>
      <c r="B43" s="546" t="s">
        <v>206</v>
      </c>
      <c r="C43" s="393"/>
    </row>
    <row r="44" spans="1:3" s="31" customFormat="1" ht="12" customHeight="1">
      <c r="A44" s="459" t="s">
        <v>197</v>
      </c>
      <c r="B44" s="549" t="s">
        <v>313</v>
      </c>
      <c r="C44" s="396"/>
    </row>
    <row r="45" spans="1:3" s="31" customFormat="1" ht="12" customHeight="1" thickBot="1">
      <c r="A45" s="459" t="s">
        <v>312</v>
      </c>
      <c r="B45" s="547" t="s">
        <v>389</v>
      </c>
      <c r="C45" s="568">
        <v>3380000</v>
      </c>
    </row>
    <row r="46" spans="1:3" s="31" customFormat="1" ht="12" customHeight="1" thickBot="1">
      <c r="A46" s="149" t="s">
        <v>14</v>
      </c>
      <c r="B46" s="544" t="s">
        <v>208</v>
      </c>
      <c r="C46" s="372">
        <f>SUM(C47:C51)</f>
        <v>8000000</v>
      </c>
    </row>
    <row r="47" spans="1:3" s="31" customFormat="1" ht="12" customHeight="1">
      <c r="A47" s="457" t="s">
        <v>64</v>
      </c>
      <c r="B47" s="545" t="s">
        <v>212</v>
      </c>
      <c r="C47" s="391"/>
    </row>
    <row r="48" spans="1:3" s="31" customFormat="1" ht="12" customHeight="1">
      <c r="A48" s="458" t="s">
        <v>65</v>
      </c>
      <c r="B48" s="546" t="s">
        <v>213</v>
      </c>
      <c r="C48" s="393">
        <v>8000000</v>
      </c>
    </row>
    <row r="49" spans="1:3" s="31" customFormat="1" ht="12" customHeight="1">
      <c r="A49" s="458" t="s">
        <v>209</v>
      </c>
      <c r="B49" s="546" t="s">
        <v>214</v>
      </c>
      <c r="C49" s="393"/>
    </row>
    <row r="50" spans="1:3" s="31" customFormat="1" ht="12" customHeight="1">
      <c r="A50" s="458" t="s">
        <v>210</v>
      </c>
      <c r="B50" s="546" t="s">
        <v>215</v>
      </c>
      <c r="C50" s="393"/>
    </row>
    <row r="51" spans="1:3" s="31" customFormat="1" ht="12" customHeight="1" thickBot="1">
      <c r="A51" s="459" t="s">
        <v>211</v>
      </c>
      <c r="B51" s="549" t="s">
        <v>216</v>
      </c>
      <c r="C51" s="396"/>
    </row>
    <row r="52" spans="1:3" s="31" customFormat="1" ht="12" customHeight="1" thickBot="1">
      <c r="A52" s="149" t="s">
        <v>120</v>
      </c>
      <c r="B52" s="544" t="s">
        <v>217</v>
      </c>
      <c r="C52" s="372">
        <f>SUM(C53:C53)</f>
        <v>0</v>
      </c>
    </row>
    <row r="53" spans="1:3" s="31" customFormat="1" ht="12" customHeight="1" thickBot="1">
      <c r="A53" s="457" t="s">
        <v>66</v>
      </c>
      <c r="B53" s="546" t="s">
        <v>218</v>
      </c>
      <c r="C53" s="365"/>
    </row>
    <row r="54" spans="1:3" s="31" customFormat="1" ht="12" customHeight="1" thickBot="1">
      <c r="A54" s="149" t="s">
        <v>16</v>
      </c>
      <c r="B54" s="548" t="s">
        <v>219</v>
      </c>
      <c r="C54" s="372">
        <f>SUM(C55:C55)</f>
        <v>0</v>
      </c>
    </row>
    <row r="55" spans="1:3" s="31" customFormat="1" ht="12" customHeight="1" thickBot="1">
      <c r="A55" s="457" t="s">
        <v>121</v>
      </c>
      <c r="B55" s="546" t="s">
        <v>220</v>
      </c>
      <c r="C55" s="393"/>
    </row>
    <row r="56" spans="1:3" s="31" customFormat="1" ht="12" customHeight="1" thickBot="1">
      <c r="A56" s="149" t="s">
        <v>17</v>
      </c>
      <c r="B56" s="544" t="s">
        <v>221</v>
      </c>
      <c r="C56" s="373">
        <f>+C8+C16+C23+C30+C34+C46+C52+C54</f>
        <v>456958661</v>
      </c>
    </row>
    <row r="57" spans="1:3" s="31" customFormat="1" ht="12" customHeight="1" thickBot="1">
      <c r="A57" s="460" t="s">
        <v>276</v>
      </c>
      <c r="B57" s="548" t="s">
        <v>223</v>
      </c>
      <c r="C57" s="372">
        <f>SUM(C58:C59)</f>
        <v>0</v>
      </c>
    </row>
    <row r="58" spans="1:3" s="31" customFormat="1" ht="12" customHeight="1">
      <c r="A58" s="457" t="s">
        <v>240</v>
      </c>
      <c r="B58" s="545" t="s">
        <v>224</v>
      </c>
      <c r="C58" s="393"/>
    </row>
    <row r="59" spans="1:3" s="31" customFormat="1" ht="12" customHeight="1" thickBot="1">
      <c r="A59" s="458" t="s">
        <v>246</v>
      </c>
      <c r="B59" s="546" t="s">
        <v>225</v>
      </c>
      <c r="C59" s="393"/>
    </row>
    <row r="60" spans="1:3" s="31" customFormat="1" ht="12" customHeight="1" thickBot="1">
      <c r="A60" s="460" t="s">
        <v>226</v>
      </c>
      <c r="B60" s="548" t="s">
        <v>227</v>
      </c>
      <c r="C60" s="372"/>
    </row>
    <row r="61" spans="1:3" s="31" customFormat="1" ht="12" customHeight="1" thickBot="1">
      <c r="A61" s="461" t="s">
        <v>228</v>
      </c>
      <c r="B61" s="550" t="s">
        <v>229</v>
      </c>
      <c r="C61" s="363">
        <f>SUM(C62:C63)</f>
        <v>115313029</v>
      </c>
    </row>
    <row r="62" spans="1:3" s="31" customFormat="1" ht="12" customHeight="1">
      <c r="A62" s="457" t="s">
        <v>241</v>
      </c>
      <c r="B62" s="545" t="s">
        <v>230</v>
      </c>
      <c r="C62" s="393">
        <v>115313029</v>
      </c>
    </row>
    <row r="63" spans="1:3" s="31" customFormat="1" ht="12" customHeight="1" thickBot="1">
      <c r="A63" s="459" t="s">
        <v>242</v>
      </c>
      <c r="B63" s="549" t="s">
        <v>231</v>
      </c>
      <c r="C63" s="393"/>
    </row>
    <row r="64" spans="1:3" s="30" customFormat="1" ht="12" customHeight="1" thickBot="1">
      <c r="A64" s="460" t="s">
        <v>232</v>
      </c>
      <c r="B64" s="548" t="s">
        <v>233</v>
      </c>
      <c r="C64" s="372">
        <f>SUM(C65:C66)</f>
        <v>0</v>
      </c>
    </row>
    <row r="65" spans="1:3" s="31" customFormat="1" ht="12" customHeight="1">
      <c r="A65" s="457" t="s">
        <v>243</v>
      </c>
      <c r="B65" s="545" t="s">
        <v>234</v>
      </c>
      <c r="C65" s="393"/>
    </row>
    <row r="66" spans="1:3" s="31" customFormat="1" ht="12" customHeight="1" thickBot="1">
      <c r="A66" s="458" t="s">
        <v>244</v>
      </c>
      <c r="B66" s="546" t="s">
        <v>235</v>
      </c>
      <c r="C66" s="393"/>
    </row>
    <row r="67" spans="1:3" s="31" customFormat="1" ht="12" customHeight="1" thickBot="1">
      <c r="A67" s="460" t="s">
        <v>236</v>
      </c>
      <c r="B67" s="548" t="s">
        <v>245</v>
      </c>
      <c r="C67" s="372"/>
    </row>
    <row r="68" spans="1:3" s="30" customFormat="1" ht="12" customHeight="1" thickBot="1">
      <c r="A68" s="460" t="s">
        <v>237</v>
      </c>
      <c r="B68" s="548" t="s">
        <v>331</v>
      </c>
      <c r="C68" s="569"/>
    </row>
    <row r="69" spans="1:3" s="30" customFormat="1" ht="12" customHeight="1" thickBot="1">
      <c r="A69" s="460" t="s">
        <v>352</v>
      </c>
      <c r="B69" s="548" t="s">
        <v>238</v>
      </c>
      <c r="C69" s="569"/>
    </row>
    <row r="70" spans="1:3" s="30" customFormat="1" ht="14.25" thickBot="1">
      <c r="A70" s="460" t="s">
        <v>353</v>
      </c>
      <c r="B70" s="551" t="s">
        <v>334</v>
      </c>
      <c r="C70" s="373">
        <f>+C57+C60+C61+C64+C67+C69+C68</f>
        <v>115313029</v>
      </c>
    </row>
    <row r="71" spans="1:3" s="30" customFormat="1" ht="14.25" thickBot="1">
      <c r="A71" s="461" t="s">
        <v>354</v>
      </c>
      <c r="B71" s="552" t="s">
        <v>355</v>
      </c>
      <c r="C71" s="373">
        <f>+C56+C70</f>
        <v>572271690</v>
      </c>
    </row>
    <row r="72" spans="1:3" s="31" customFormat="1" ht="6.75" customHeight="1" thickBot="1">
      <c r="A72" s="80"/>
      <c r="B72" s="81"/>
      <c r="C72" s="570"/>
    </row>
    <row r="73" spans="1:3" s="26" customFormat="1" ht="16.5" customHeight="1" thickBot="1">
      <c r="A73" s="82"/>
      <c r="B73" s="83" t="s">
        <v>45</v>
      </c>
      <c r="C73" s="571"/>
    </row>
    <row r="74" spans="1:3" s="32" customFormat="1" ht="12" customHeight="1" thickBot="1">
      <c r="A74" s="386" t="s">
        <v>9</v>
      </c>
      <c r="B74" s="553" t="s">
        <v>432</v>
      </c>
      <c r="C74" s="345">
        <f>+C75+C76+C77+C78+C79+C86</f>
        <v>175356809</v>
      </c>
    </row>
    <row r="75" spans="1:3" ht="12" customHeight="1">
      <c r="A75" s="462" t="s">
        <v>67</v>
      </c>
      <c r="B75" s="554" t="s">
        <v>39</v>
      </c>
      <c r="C75" s="348">
        <v>54825000</v>
      </c>
    </row>
    <row r="76" spans="1:3" ht="12" customHeight="1">
      <c r="A76" s="458" t="s">
        <v>68</v>
      </c>
      <c r="B76" s="555" t="s">
        <v>122</v>
      </c>
      <c r="C76" s="351">
        <v>7936000</v>
      </c>
    </row>
    <row r="77" spans="1:3" ht="12" customHeight="1">
      <c r="A77" s="458" t="s">
        <v>69</v>
      </c>
      <c r="B77" s="555" t="s">
        <v>94</v>
      </c>
      <c r="C77" s="352">
        <v>89525809</v>
      </c>
    </row>
    <row r="78" spans="1:3" ht="12" customHeight="1">
      <c r="A78" s="458" t="s">
        <v>70</v>
      </c>
      <c r="B78" s="556" t="s">
        <v>123</v>
      </c>
      <c r="C78" s="352">
        <v>11200000</v>
      </c>
    </row>
    <row r="79" spans="1:3" ht="12" customHeight="1">
      <c r="A79" s="458" t="s">
        <v>79</v>
      </c>
      <c r="B79" s="354" t="s">
        <v>124</v>
      </c>
      <c r="C79" s="352">
        <v>6870000</v>
      </c>
    </row>
    <row r="80" spans="1:3" ht="12" customHeight="1">
      <c r="A80" s="458" t="s">
        <v>71</v>
      </c>
      <c r="B80" s="555" t="s">
        <v>356</v>
      </c>
      <c r="C80" s="352"/>
    </row>
    <row r="81" spans="1:3" ht="12" customHeight="1">
      <c r="A81" s="458" t="s">
        <v>72</v>
      </c>
      <c r="B81" s="557" t="s">
        <v>315</v>
      </c>
      <c r="C81" s="352"/>
    </row>
    <row r="82" spans="1:3" ht="12" customHeight="1">
      <c r="A82" s="458" t="s">
        <v>80</v>
      </c>
      <c r="B82" s="557" t="s">
        <v>314</v>
      </c>
      <c r="C82" s="352"/>
    </row>
    <row r="83" spans="1:3" ht="12" customHeight="1">
      <c r="A83" s="458" t="s">
        <v>81</v>
      </c>
      <c r="B83" s="557" t="s">
        <v>248</v>
      </c>
      <c r="C83" s="352">
        <v>2740000</v>
      </c>
    </row>
    <row r="84" spans="1:3" ht="12" customHeight="1">
      <c r="A84" s="458" t="s">
        <v>82</v>
      </c>
      <c r="B84" s="558" t="s">
        <v>249</v>
      </c>
      <c r="C84" s="352">
        <v>4130000</v>
      </c>
    </row>
    <row r="85" spans="1:3" ht="12" customHeight="1">
      <c r="A85" s="458" t="s">
        <v>83</v>
      </c>
      <c r="B85" s="558"/>
      <c r="C85" s="352"/>
    </row>
    <row r="86" spans="1:3" ht="12" customHeight="1">
      <c r="A86" s="458" t="s">
        <v>85</v>
      </c>
      <c r="B86" s="556" t="s">
        <v>40</v>
      </c>
      <c r="C86" s="351">
        <v>5000000</v>
      </c>
    </row>
    <row r="87" spans="1:3" ht="12" customHeight="1">
      <c r="A87" s="459" t="s">
        <v>420</v>
      </c>
      <c r="B87" s="555" t="s">
        <v>357</v>
      </c>
      <c r="C87" s="352">
        <v>5000000</v>
      </c>
    </row>
    <row r="88" spans="1:3" ht="12" customHeight="1" thickBot="1">
      <c r="A88" s="463" t="s">
        <v>421</v>
      </c>
      <c r="B88" s="559" t="s">
        <v>358</v>
      </c>
      <c r="C88" s="360"/>
    </row>
    <row r="89" spans="1:3" ht="12" customHeight="1" thickBot="1">
      <c r="A89" s="149" t="s">
        <v>10</v>
      </c>
      <c r="B89" s="560" t="s">
        <v>428</v>
      </c>
      <c r="C89" s="372">
        <f>+C90+C92+C94</f>
        <v>165604635</v>
      </c>
    </row>
    <row r="90" spans="1:3" ht="12" customHeight="1">
      <c r="A90" s="457" t="s">
        <v>73</v>
      </c>
      <c r="B90" s="555" t="s">
        <v>158</v>
      </c>
      <c r="C90" s="365">
        <v>27091202</v>
      </c>
    </row>
    <row r="91" spans="1:3" ht="12" customHeight="1">
      <c r="A91" s="457" t="s">
        <v>74</v>
      </c>
      <c r="B91" s="561" t="s">
        <v>250</v>
      </c>
      <c r="C91" s="540"/>
    </row>
    <row r="92" spans="1:3" ht="12" customHeight="1">
      <c r="A92" s="457" t="s">
        <v>75</v>
      </c>
      <c r="B92" s="561" t="s">
        <v>125</v>
      </c>
      <c r="C92" s="351">
        <v>138013433</v>
      </c>
    </row>
    <row r="93" spans="1:3" ht="12" customHeight="1">
      <c r="A93" s="457" t="s">
        <v>76</v>
      </c>
      <c r="B93" s="561" t="s">
        <v>251</v>
      </c>
      <c r="C93" s="351">
        <v>95250000</v>
      </c>
    </row>
    <row r="94" spans="1:3" ht="12" customHeight="1">
      <c r="A94" s="457" t="s">
        <v>77</v>
      </c>
      <c r="B94" s="562" t="s">
        <v>159</v>
      </c>
      <c r="C94" s="351">
        <v>500000</v>
      </c>
    </row>
    <row r="95" spans="1:3" ht="12" customHeight="1">
      <c r="A95" s="457" t="s">
        <v>84</v>
      </c>
      <c r="B95" s="563" t="s">
        <v>412</v>
      </c>
      <c r="C95" s="351">
        <v>500000</v>
      </c>
    </row>
    <row r="96" spans="1:3" ht="12" customHeight="1" thickBot="1">
      <c r="A96" s="465" t="s">
        <v>86</v>
      </c>
      <c r="B96" s="558" t="s">
        <v>252</v>
      </c>
      <c r="C96" s="352"/>
    </row>
    <row r="97" spans="1:3" ht="12" customHeight="1" thickBot="1">
      <c r="A97" s="149" t="s">
        <v>11</v>
      </c>
      <c r="B97" s="564" t="s">
        <v>319</v>
      </c>
      <c r="C97" s="372">
        <f>+C74+C89</f>
        <v>340961444</v>
      </c>
    </row>
    <row r="98" spans="1:3" ht="12" customHeight="1" thickBot="1">
      <c r="A98" s="149" t="s">
        <v>12</v>
      </c>
      <c r="B98" s="564" t="s">
        <v>320</v>
      </c>
      <c r="C98" s="372">
        <f>+C99+C100</f>
        <v>0</v>
      </c>
    </row>
    <row r="99" spans="1:3" s="32" customFormat="1" ht="12" customHeight="1">
      <c r="A99" s="457" t="s">
        <v>192</v>
      </c>
      <c r="B99" s="565" t="s">
        <v>359</v>
      </c>
      <c r="C99" s="351"/>
    </row>
    <row r="100" spans="1:3" ht="12" customHeight="1" thickBot="1">
      <c r="A100" s="457" t="s">
        <v>193</v>
      </c>
      <c r="B100" s="565" t="s">
        <v>323</v>
      </c>
      <c r="C100" s="351"/>
    </row>
    <row r="101" spans="1:3" ht="12" customHeight="1" thickBot="1">
      <c r="A101" s="149" t="s">
        <v>13</v>
      </c>
      <c r="B101" s="564" t="s">
        <v>321</v>
      </c>
      <c r="C101" s="372"/>
    </row>
    <row r="102" spans="1:3" ht="12" customHeight="1" thickBot="1">
      <c r="A102" s="149" t="s">
        <v>14</v>
      </c>
      <c r="B102" s="564" t="s">
        <v>373</v>
      </c>
      <c r="C102" s="373">
        <f>+C103+C104+C105</f>
        <v>231310246</v>
      </c>
    </row>
    <row r="103" spans="1:3" ht="12.75">
      <c r="A103" s="457" t="s">
        <v>64</v>
      </c>
      <c r="B103" s="565" t="s">
        <v>253</v>
      </c>
      <c r="C103" s="351"/>
    </row>
    <row r="104" spans="1:3" ht="12" customHeight="1">
      <c r="A104" s="457" t="s">
        <v>65</v>
      </c>
      <c r="B104" s="565" t="s">
        <v>254</v>
      </c>
      <c r="C104" s="351">
        <v>8778081</v>
      </c>
    </row>
    <row r="105" spans="1:3" ht="12" customHeight="1" thickBot="1">
      <c r="A105" s="457" t="s">
        <v>209</v>
      </c>
      <c r="B105" s="565" t="s">
        <v>372</v>
      </c>
      <c r="C105" s="351">
        <v>222532165</v>
      </c>
    </row>
    <row r="106" spans="1:3" s="32" customFormat="1" ht="12" customHeight="1" thickBot="1">
      <c r="A106" s="149" t="s">
        <v>15</v>
      </c>
      <c r="B106" s="564" t="s">
        <v>326</v>
      </c>
      <c r="C106" s="375"/>
    </row>
    <row r="107" spans="1:3" ht="12.75" customHeight="1" thickBot="1">
      <c r="A107" s="466" t="s">
        <v>16</v>
      </c>
      <c r="B107" s="564" t="s">
        <v>327</v>
      </c>
      <c r="C107" s="375"/>
    </row>
    <row r="108" spans="1:3" ht="12.75" customHeight="1" thickBot="1">
      <c r="A108" s="466" t="s">
        <v>17</v>
      </c>
      <c r="B108" s="564" t="s">
        <v>328</v>
      </c>
      <c r="C108" s="375"/>
    </row>
    <row r="109" spans="1:3" ht="12" customHeight="1" thickBot="1">
      <c r="A109" s="149" t="s">
        <v>18</v>
      </c>
      <c r="B109" s="564" t="s">
        <v>330</v>
      </c>
      <c r="C109" s="377">
        <f>+C98+C101+C102+C106+C107+C108</f>
        <v>231310246</v>
      </c>
    </row>
    <row r="110" spans="1:3" ht="15" customHeight="1" thickBot="1">
      <c r="A110" s="467" t="s">
        <v>19</v>
      </c>
      <c r="B110" s="550" t="s">
        <v>329</v>
      </c>
      <c r="C110" s="377">
        <f>+C97+C109</f>
        <v>572271690</v>
      </c>
    </row>
    <row r="111" ht="13.5" thickBot="1">
      <c r="C111" s="572">
        <f>C71-C110</f>
        <v>0</v>
      </c>
    </row>
    <row r="112" spans="1:3" ht="15" customHeight="1" thickBot="1">
      <c r="A112" s="86" t="s">
        <v>360</v>
      </c>
      <c r="B112" s="566"/>
      <c r="C112" s="33">
        <v>5</v>
      </c>
    </row>
    <row r="113" spans="1:3" ht="14.25" customHeight="1" thickBot="1">
      <c r="A113" s="86" t="s">
        <v>139</v>
      </c>
      <c r="B113" s="566"/>
      <c r="C113" s="33">
        <v>17</v>
      </c>
    </row>
    <row r="114" spans="1:3" ht="12.75">
      <c r="A114" s="180"/>
      <c r="B114" s="181"/>
      <c r="C114" s="211"/>
    </row>
    <row r="115" spans="1:2" ht="12.75">
      <c r="A115" s="180"/>
      <c r="B115" s="181"/>
    </row>
    <row r="116" spans="1:3" ht="12.75">
      <c r="A116" s="180"/>
      <c r="B116" s="181"/>
      <c r="C116" s="182"/>
    </row>
    <row r="117" spans="1:3" ht="12.75">
      <c r="A117" s="180"/>
      <c r="B117" s="181"/>
      <c r="C117" s="182"/>
    </row>
    <row r="118" spans="1:3" ht="12.75">
      <c r="A118" s="180"/>
      <c r="B118" s="181"/>
      <c r="C118" s="182"/>
    </row>
    <row r="119" spans="1:3" ht="12.75">
      <c r="A119" s="180"/>
      <c r="B119" s="181"/>
      <c r="C119" s="182"/>
    </row>
    <row r="120" spans="1:3" ht="12.75">
      <c r="A120" s="180"/>
      <c r="B120" s="181"/>
      <c r="C120" s="182"/>
    </row>
    <row r="121" spans="1:3" ht="12.75">
      <c r="A121" s="180"/>
      <c r="B121" s="181"/>
      <c r="C121" s="182"/>
    </row>
    <row r="122" spans="1:3" ht="12.75">
      <c r="A122" s="180"/>
      <c r="B122" s="181"/>
      <c r="C122" s="182"/>
    </row>
    <row r="123" spans="1:3" ht="12.75">
      <c r="A123" s="180"/>
      <c r="B123" s="181"/>
      <c r="C123" s="182"/>
    </row>
    <row r="124" spans="1:3" ht="12.75">
      <c r="A124" s="180"/>
      <c r="B124" s="181"/>
      <c r="C124" s="182"/>
    </row>
    <row r="125" spans="1:3" ht="12.75">
      <c r="A125" s="180"/>
      <c r="B125" s="181"/>
      <c r="C125" s="182"/>
    </row>
    <row r="126" spans="1:3" ht="12.75">
      <c r="A126" s="180"/>
      <c r="B126" s="181"/>
      <c r="C126" s="182"/>
    </row>
    <row r="127" spans="1:3" ht="12.75">
      <c r="A127" s="180"/>
      <c r="B127" s="181"/>
      <c r="C127" s="182"/>
    </row>
    <row r="128" spans="1:3" ht="12.75">
      <c r="A128" s="180"/>
      <c r="B128" s="181"/>
      <c r="C128" s="182"/>
    </row>
    <row r="129" spans="1:3" ht="12.75">
      <c r="A129" s="180"/>
      <c r="B129" s="181"/>
      <c r="C129" s="182"/>
    </row>
    <row r="130" spans="1:3" ht="12.75">
      <c r="A130" s="180"/>
      <c r="B130" s="181"/>
      <c r="C130" s="182"/>
    </row>
    <row r="131" spans="1:3" ht="12.75">
      <c r="A131" s="180"/>
      <c r="B131" s="181"/>
      <c r="C131" s="182"/>
    </row>
    <row r="132" spans="1:3" ht="12.75">
      <c r="A132" s="180"/>
      <c r="B132" s="181"/>
      <c r="C132" s="182"/>
    </row>
    <row r="133" spans="1:3" ht="12.75">
      <c r="A133" s="180"/>
      <c r="B133" s="181"/>
      <c r="C133" s="182"/>
    </row>
    <row r="134" spans="1:3" ht="12.75">
      <c r="A134" s="180"/>
      <c r="B134" s="181"/>
      <c r="C134" s="182"/>
    </row>
  </sheetData>
  <sheetProtection formatCells="0"/>
  <printOptions horizontalCentered="1"/>
  <pageMargins left="0.25" right="0.25" top="0.75" bottom="0.75" header="0.3" footer="0.3"/>
  <pageSetup horizontalDpi="600" verticalDpi="600" orientation="portrait" paperSize="9" scale="74" r:id="rId1"/>
  <rowBreaks count="1" manualBreakCount="1">
    <brk id="71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2"/>
  <sheetViews>
    <sheetView view="pageBreakPreview" zoomScale="85" zoomScaleNormal="120" zoomScaleSheetLayoutView="85" workbookViewId="0" topLeftCell="A1">
      <selection activeCell="C1" sqref="C1"/>
    </sheetView>
  </sheetViews>
  <sheetFormatPr defaultColWidth="9.25390625" defaultRowHeight="12.75"/>
  <cols>
    <col min="1" max="1" width="19.50390625" style="122" customWidth="1"/>
    <col min="2" max="2" width="72.00390625" style="123" customWidth="1"/>
    <col min="3" max="3" width="25.00390625" style="124" customWidth="1"/>
    <col min="4" max="16384" width="9.25390625" style="2" customWidth="1"/>
  </cols>
  <sheetData>
    <row r="1" spans="1:3" s="1" customFormat="1" ht="16.5" customHeight="1" thickBot="1">
      <c r="A1" s="162"/>
      <c r="B1" s="163"/>
      <c r="C1" s="161" t="s">
        <v>462</v>
      </c>
    </row>
    <row r="2" spans="1:3" s="28" customFormat="1" ht="21" customHeight="1">
      <c r="A2" s="164" t="s">
        <v>49</v>
      </c>
      <c r="B2" s="165" t="s">
        <v>425</v>
      </c>
      <c r="C2" s="166" t="s">
        <v>42</v>
      </c>
    </row>
    <row r="3" spans="1:3" s="28" customFormat="1" ht="15" thickBot="1">
      <c r="A3" s="167" t="s">
        <v>136</v>
      </c>
      <c r="B3" s="168" t="s">
        <v>306</v>
      </c>
      <c r="C3" s="169" t="s">
        <v>47</v>
      </c>
    </row>
    <row r="4" spans="1:3" s="29" customFormat="1" ht="22.5" customHeight="1" thickBot="1">
      <c r="A4" s="170"/>
      <c r="B4" s="170"/>
      <c r="C4" s="171" t="str">
        <f>'KV_9.1.sz.mell'!C4</f>
        <v>Forintban!</v>
      </c>
    </row>
    <row r="5" spans="1:3" ht="13.5" thickBot="1">
      <c r="A5" s="172" t="s">
        <v>138</v>
      </c>
      <c r="B5" s="173" t="s">
        <v>380</v>
      </c>
      <c r="C5" s="529" t="s">
        <v>43</v>
      </c>
    </row>
    <row r="6" spans="1:3" s="26" customFormat="1" ht="12.75" customHeight="1" thickBot="1">
      <c r="A6" s="175"/>
      <c r="B6" s="176" t="s">
        <v>342</v>
      </c>
      <c r="C6" s="71" t="s">
        <v>343</v>
      </c>
    </row>
    <row r="7" spans="1:3" s="26" customFormat="1" ht="15.75" customHeight="1" thickBot="1">
      <c r="A7" s="78"/>
      <c r="B7" s="79" t="s">
        <v>44</v>
      </c>
      <c r="C7" s="116"/>
    </row>
    <row r="8" spans="1:3" s="26" customFormat="1" ht="12" customHeight="1" thickBot="1">
      <c r="A8" s="149" t="s">
        <v>9</v>
      </c>
      <c r="B8" s="389" t="s">
        <v>179</v>
      </c>
      <c r="C8" s="372">
        <f>+C9+C10+C11+C12+C13+C14</f>
        <v>175503273</v>
      </c>
    </row>
    <row r="9" spans="1:3" s="30" customFormat="1" ht="12" customHeight="1">
      <c r="A9" s="457" t="s">
        <v>67</v>
      </c>
      <c r="B9" s="390" t="s">
        <v>180</v>
      </c>
      <c r="C9" s="530">
        <v>44205725</v>
      </c>
    </row>
    <row r="10" spans="1:3" s="31" customFormat="1" ht="12" customHeight="1">
      <c r="A10" s="458" t="s">
        <v>68</v>
      </c>
      <c r="B10" s="392" t="s">
        <v>181</v>
      </c>
      <c r="C10" s="531">
        <v>67968450</v>
      </c>
    </row>
    <row r="11" spans="1:3" s="31" customFormat="1" ht="12" customHeight="1">
      <c r="A11" s="458" t="s">
        <v>69</v>
      </c>
      <c r="B11" s="392" t="s">
        <v>374</v>
      </c>
      <c r="C11" s="531">
        <v>35659000</v>
      </c>
    </row>
    <row r="12" spans="1:3" s="31" customFormat="1" ht="12" customHeight="1">
      <c r="A12" s="458" t="s">
        <v>70</v>
      </c>
      <c r="B12" s="392" t="s">
        <v>182</v>
      </c>
      <c r="C12" s="531">
        <v>22529368</v>
      </c>
    </row>
    <row r="13" spans="1:3" s="31" customFormat="1" ht="12" customHeight="1">
      <c r="A13" s="458" t="s">
        <v>101</v>
      </c>
      <c r="B13" s="392" t="s">
        <v>351</v>
      </c>
      <c r="C13" s="531">
        <v>5140730</v>
      </c>
    </row>
    <row r="14" spans="1:3" s="30" customFormat="1" ht="12" customHeight="1" thickBot="1">
      <c r="A14" s="459" t="s">
        <v>71</v>
      </c>
      <c r="B14" s="398" t="s">
        <v>387</v>
      </c>
      <c r="C14" s="530"/>
    </row>
    <row r="15" spans="1:3" s="30" customFormat="1" ht="12" customHeight="1" thickBot="1">
      <c r="A15" s="149" t="s">
        <v>10</v>
      </c>
      <c r="B15" s="395" t="s">
        <v>183</v>
      </c>
      <c r="C15" s="372">
        <f>+C16+C17+C18+C19+C20</f>
        <v>17554000</v>
      </c>
    </row>
    <row r="16" spans="1:3" s="30" customFormat="1" ht="12" customHeight="1">
      <c r="A16" s="457" t="s">
        <v>73</v>
      </c>
      <c r="B16" s="390" t="s">
        <v>184</v>
      </c>
      <c r="C16" s="530"/>
    </row>
    <row r="17" spans="1:3" s="30" customFormat="1" ht="12" customHeight="1">
      <c r="A17" s="458" t="s">
        <v>74</v>
      </c>
      <c r="B17" s="392" t="s">
        <v>185</v>
      </c>
      <c r="C17" s="530"/>
    </row>
    <row r="18" spans="1:3" s="30" customFormat="1" ht="12" customHeight="1">
      <c r="A18" s="458" t="s">
        <v>75</v>
      </c>
      <c r="B18" s="392" t="s">
        <v>302</v>
      </c>
      <c r="C18" s="530"/>
    </row>
    <row r="19" spans="1:3" s="30" customFormat="1" ht="12" customHeight="1">
      <c r="A19" s="458" t="s">
        <v>76</v>
      </c>
      <c r="B19" s="392" t="s">
        <v>303</v>
      </c>
      <c r="C19" s="530"/>
    </row>
    <row r="20" spans="1:3" s="30" customFormat="1" ht="12" customHeight="1">
      <c r="A20" s="458" t="s">
        <v>77</v>
      </c>
      <c r="B20" s="392" t="s">
        <v>186</v>
      </c>
      <c r="C20" s="530">
        <v>17554000</v>
      </c>
    </row>
    <row r="21" spans="1:3" s="31" customFormat="1" ht="12" customHeight="1" thickBot="1">
      <c r="A21" s="459" t="s">
        <v>84</v>
      </c>
      <c r="B21" s="398" t="s">
        <v>388</v>
      </c>
      <c r="C21" s="531"/>
    </row>
    <row r="22" spans="1:3" s="31" customFormat="1" ht="12" customHeight="1" thickBot="1">
      <c r="A22" s="149" t="s">
        <v>11</v>
      </c>
      <c r="B22" s="389" t="s">
        <v>188</v>
      </c>
      <c r="C22" s="372">
        <f>+C23+C24+C25+C26+C27</f>
        <v>126833641</v>
      </c>
    </row>
    <row r="23" spans="1:3" s="31" customFormat="1" ht="12" customHeight="1">
      <c r="A23" s="457" t="s">
        <v>57</v>
      </c>
      <c r="B23" s="390" t="s">
        <v>189</v>
      </c>
      <c r="C23" s="531"/>
    </row>
    <row r="24" spans="1:3" s="30" customFormat="1" ht="12" customHeight="1">
      <c r="A24" s="458" t="s">
        <v>58</v>
      </c>
      <c r="B24" s="392" t="s">
        <v>190</v>
      </c>
      <c r="C24" s="530"/>
    </row>
    <row r="25" spans="1:3" s="31" customFormat="1" ht="12" customHeight="1">
      <c r="A25" s="458" t="s">
        <v>59</v>
      </c>
      <c r="B25" s="392" t="s">
        <v>304</v>
      </c>
      <c r="C25" s="531"/>
    </row>
    <row r="26" spans="1:3" s="31" customFormat="1" ht="12" customHeight="1">
      <c r="A26" s="458" t="s">
        <v>60</v>
      </c>
      <c r="B26" s="392" t="s">
        <v>305</v>
      </c>
      <c r="C26" s="531"/>
    </row>
    <row r="27" spans="1:3" s="31" customFormat="1" ht="12" customHeight="1">
      <c r="A27" s="458" t="s">
        <v>111</v>
      </c>
      <c r="B27" s="392" t="s">
        <v>191</v>
      </c>
      <c r="C27" s="531">
        <v>126833641</v>
      </c>
    </row>
    <row r="28" spans="1:3" s="31" customFormat="1" ht="12" customHeight="1" thickBot="1">
      <c r="A28" s="459" t="s">
        <v>112</v>
      </c>
      <c r="B28" s="398" t="s">
        <v>384</v>
      </c>
      <c r="C28" s="531">
        <v>126833641</v>
      </c>
    </row>
    <row r="29" spans="1:3" s="31" customFormat="1" ht="12" customHeight="1" thickBot="1">
      <c r="A29" s="149" t="s">
        <v>113</v>
      </c>
      <c r="B29" s="389" t="s">
        <v>378</v>
      </c>
      <c r="C29" s="373">
        <f>C30+C31+C32</f>
        <v>1500000</v>
      </c>
    </row>
    <row r="30" spans="1:3" s="31" customFormat="1" ht="12" customHeight="1">
      <c r="A30" s="457" t="s">
        <v>192</v>
      </c>
      <c r="B30" s="390" t="str">
        <f>'KV_1.1.sz.mell.'!B33</f>
        <v>Iparűzési adó</v>
      </c>
      <c r="C30" s="531"/>
    </row>
    <row r="31" spans="1:3" s="31" customFormat="1" ht="12" customHeight="1">
      <c r="A31" s="458" t="s">
        <v>193</v>
      </c>
      <c r="B31" s="390" t="str">
        <f>'KV_1.1.sz.mell.'!B34</f>
        <v>Egyéb közhatalmi bevételek</v>
      </c>
      <c r="C31" s="531">
        <v>1500000</v>
      </c>
    </row>
    <row r="32" spans="1:3" s="31" customFormat="1" ht="12" customHeight="1" thickBot="1">
      <c r="A32" s="458" t="s">
        <v>194</v>
      </c>
      <c r="B32" s="390"/>
      <c r="C32" s="531"/>
    </row>
    <row r="33" spans="1:3" s="31" customFormat="1" ht="12" customHeight="1" thickBot="1">
      <c r="A33" s="149" t="s">
        <v>13</v>
      </c>
      <c r="B33" s="389" t="s">
        <v>311</v>
      </c>
      <c r="C33" s="372">
        <f>SUM(C34:C44)</f>
        <v>14939000</v>
      </c>
    </row>
    <row r="34" spans="1:3" s="31" customFormat="1" ht="12" customHeight="1">
      <c r="A34" s="457" t="s">
        <v>61</v>
      </c>
      <c r="B34" s="390" t="s">
        <v>198</v>
      </c>
      <c r="C34" s="531">
        <v>5056000</v>
      </c>
    </row>
    <row r="35" spans="1:3" s="31" customFormat="1" ht="12" customHeight="1">
      <c r="A35" s="458" t="s">
        <v>62</v>
      </c>
      <c r="B35" s="392" t="s">
        <v>199</v>
      </c>
      <c r="C35" s="531">
        <v>4146000</v>
      </c>
    </row>
    <row r="36" spans="1:3" s="31" customFormat="1" ht="12" customHeight="1">
      <c r="A36" s="458" t="s">
        <v>63</v>
      </c>
      <c r="B36" s="392" t="s">
        <v>200</v>
      </c>
      <c r="C36" s="531"/>
    </row>
    <row r="37" spans="1:3" s="31" customFormat="1" ht="12" customHeight="1">
      <c r="A37" s="458" t="s">
        <v>115</v>
      </c>
      <c r="B37" s="392" t="s">
        <v>201</v>
      </c>
      <c r="C37" s="531"/>
    </row>
    <row r="38" spans="1:3" s="31" customFormat="1" ht="12" customHeight="1">
      <c r="A38" s="458" t="s">
        <v>116</v>
      </c>
      <c r="B38" s="392" t="s">
        <v>202</v>
      </c>
      <c r="C38" s="531"/>
    </row>
    <row r="39" spans="1:3" s="31" customFormat="1" ht="12" customHeight="1">
      <c r="A39" s="458" t="s">
        <v>117</v>
      </c>
      <c r="B39" s="392" t="s">
        <v>203</v>
      </c>
      <c r="C39" s="531">
        <v>2357000</v>
      </c>
    </row>
    <row r="40" spans="1:3" s="31" customFormat="1" ht="12" customHeight="1">
      <c r="A40" s="458" t="s">
        <v>118</v>
      </c>
      <c r="B40" s="392" t="s">
        <v>204</v>
      </c>
      <c r="C40" s="531"/>
    </row>
    <row r="41" spans="1:3" s="31" customFormat="1" ht="12" customHeight="1">
      <c r="A41" s="458" t="s">
        <v>119</v>
      </c>
      <c r="B41" s="392" t="s">
        <v>377</v>
      </c>
      <c r="C41" s="531"/>
    </row>
    <row r="42" spans="1:3" s="31" customFormat="1" ht="12" customHeight="1">
      <c r="A42" s="458" t="s">
        <v>196</v>
      </c>
      <c r="B42" s="392" t="s">
        <v>206</v>
      </c>
      <c r="C42" s="531"/>
    </row>
    <row r="43" spans="1:3" s="31" customFormat="1" ht="12" customHeight="1">
      <c r="A43" s="459" t="s">
        <v>197</v>
      </c>
      <c r="B43" s="400" t="s">
        <v>313</v>
      </c>
      <c r="C43" s="531"/>
    </row>
    <row r="44" spans="1:3" s="31" customFormat="1" ht="12" customHeight="1" thickBot="1">
      <c r="A44" s="459" t="s">
        <v>312</v>
      </c>
      <c r="B44" s="398" t="s">
        <v>389</v>
      </c>
      <c r="C44" s="531">
        <v>3380000</v>
      </c>
    </row>
    <row r="45" spans="1:3" s="31" customFormat="1" ht="12" customHeight="1" thickBot="1">
      <c r="A45" s="149" t="s">
        <v>14</v>
      </c>
      <c r="B45" s="389" t="s">
        <v>208</v>
      </c>
      <c r="C45" s="372">
        <f>SUM(C46:C50)</f>
        <v>0</v>
      </c>
    </row>
    <row r="46" spans="1:3" s="31" customFormat="1" ht="12" customHeight="1">
      <c r="A46" s="457" t="s">
        <v>64</v>
      </c>
      <c r="B46" s="390" t="s">
        <v>212</v>
      </c>
      <c r="C46" s="531"/>
    </row>
    <row r="47" spans="1:3" s="31" customFormat="1" ht="12" customHeight="1">
      <c r="A47" s="458" t="s">
        <v>65</v>
      </c>
      <c r="B47" s="392" t="s">
        <v>213</v>
      </c>
      <c r="C47" s="531"/>
    </row>
    <row r="48" spans="1:3" s="31" customFormat="1" ht="12" customHeight="1">
      <c r="A48" s="458" t="s">
        <v>209</v>
      </c>
      <c r="B48" s="392" t="s">
        <v>214</v>
      </c>
      <c r="C48" s="531"/>
    </row>
    <row r="49" spans="1:3" s="31" customFormat="1" ht="12" customHeight="1">
      <c r="A49" s="458" t="s">
        <v>210</v>
      </c>
      <c r="B49" s="392" t="s">
        <v>215</v>
      </c>
      <c r="C49" s="531"/>
    </row>
    <row r="50" spans="1:3" s="31" customFormat="1" ht="12" customHeight="1" thickBot="1">
      <c r="A50" s="459" t="s">
        <v>211</v>
      </c>
      <c r="B50" s="400" t="s">
        <v>216</v>
      </c>
      <c r="C50" s="531"/>
    </row>
    <row r="51" spans="1:3" s="31" customFormat="1" ht="12" customHeight="1" thickBot="1">
      <c r="A51" s="149" t="s">
        <v>120</v>
      </c>
      <c r="B51" s="389" t="s">
        <v>217</v>
      </c>
      <c r="C51" s="372">
        <f>SUM(C52:C52)</f>
        <v>0</v>
      </c>
    </row>
    <row r="52" spans="1:3" s="31" customFormat="1" ht="12" customHeight="1" thickBot="1">
      <c r="A52" s="457" t="s">
        <v>66</v>
      </c>
      <c r="B52" s="392" t="s">
        <v>218</v>
      </c>
      <c r="C52" s="531"/>
    </row>
    <row r="53" spans="1:3" s="31" customFormat="1" ht="12" customHeight="1" thickBot="1">
      <c r="A53" s="149" t="s">
        <v>16</v>
      </c>
      <c r="B53" s="395" t="s">
        <v>219</v>
      </c>
      <c r="C53" s="372">
        <f>SUM(C54:C54)</f>
        <v>0</v>
      </c>
    </row>
    <row r="54" spans="1:3" s="31" customFormat="1" ht="12" customHeight="1" thickBot="1">
      <c r="A54" s="457" t="s">
        <v>121</v>
      </c>
      <c r="B54" s="392" t="s">
        <v>220</v>
      </c>
      <c r="C54" s="531"/>
    </row>
    <row r="55" spans="1:3" s="31" customFormat="1" ht="12" customHeight="1" thickBot="1">
      <c r="A55" s="149" t="s">
        <v>17</v>
      </c>
      <c r="B55" s="389" t="s">
        <v>221</v>
      </c>
      <c r="C55" s="373">
        <f>+C8+C15+C22+C29+C33+C45+C51+C53</f>
        <v>336329914</v>
      </c>
    </row>
    <row r="56" spans="1:3" s="31" customFormat="1" ht="12" customHeight="1" thickBot="1">
      <c r="A56" s="460" t="s">
        <v>276</v>
      </c>
      <c r="B56" s="395" t="s">
        <v>223</v>
      </c>
      <c r="C56" s="531"/>
    </row>
    <row r="57" spans="1:3" s="31" customFormat="1" ht="12" customHeight="1">
      <c r="A57" s="457" t="s">
        <v>240</v>
      </c>
      <c r="B57" s="390" t="s">
        <v>224</v>
      </c>
      <c r="C57" s="531"/>
    </row>
    <row r="58" spans="1:3" s="31" customFormat="1" ht="12" customHeight="1" thickBot="1">
      <c r="A58" s="458" t="s">
        <v>246</v>
      </c>
      <c r="B58" s="392" t="s">
        <v>225</v>
      </c>
      <c r="C58" s="531"/>
    </row>
    <row r="59" spans="1:3" s="31" customFormat="1" ht="12" customHeight="1" thickBot="1">
      <c r="A59" s="460" t="s">
        <v>226</v>
      </c>
      <c r="B59" s="395" t="s">
        <v>227</v>
      </c>
      <c r="C59" s="531"/>
    </row>
    <row r="60" spans="1:3" s="31" customFormat="1" ht="12" customHeight="1" thickBot="1">
      <c r="A60" s="461" t="s">
        <v>228</v>
      </c>
      <c r="B60" s="379" t="s">
        <v>229</v>
      </c>
      <c r="C60" s="363">
        <f>SUM(C61:C62)</f>
        <v>153184390</v>
      </c>
    </row>
    <row r="61" spans="1:3" s="31" customFormat="1" ht="12" customHeight="1">
      <c r="A61" s="457" t="s">
        <v>241</v>
      </c>
      <c r="B61" s="390" t="s">
        <v>230</v>
      </c>
      <c r="C61" s="531">
        <v>153184390</v>
      </c>
    </row>
    <row r="62" spans="1:3" s="31" customFormat="1" ht="12" customHeight="1" thickBot="1">
      <c r="A62" s="459" t="s">
        <v>242</v>
      </c>
      <c r="B62" s="400" t="s">
        <v>231</v>
      </c>
      <c r="C62" s="531"/>
    </row>
    <row r="63" spans="1:3" s="31" customFormat="1" ht="12" customHeight="1" thickBot="1">
      <c r="A63" s="460" t="s">
        <v>232</v>
      </c>
      <c r="B63" s="395" t="s">
        <v>233</v>
      </c>
      <c r="C63" s="530"/>
    </row>
    <row r="64" spans="1:3" s="31" customFormat="1" ht="12" customHeight="1">
      <c r="A64" s="457" t="s">
        <v>243</v>
      </c>
      <c r="B64" s="390" t="s">
        <v>234</v>
      </c>
      <c r="C64" s="531"/>
    </row>
    <row r="65" spans="1:3" s="31" customFormat="1" ht="12" customHeight="1" thickBot="1">
      <c r="A65" s="458" t="s">
        <v>244</v>
      </c>
      <c r="B65" s="392" t="s">
        <v>235</v>
      </c>
      <c r="C65" s="531"/>
    </row>
    <row r="66" spans="1:3" s="31" customFormat="1" ht="12" customHeight="1" thickBot="1">
      <c r="A66" s="460" t="s">
        <v>236</v>
      </c>
      <c r="B66" s="395" t="s">
        <v>245</v>
      </c>
      <c r="C66" s="531"/>
    </row>
    <row r="67" spans="1:3" s="31" customFormat="1" ht="12" customHeight="1" thickBot="1">
      <c r="A67" s="460" t="s">
        <v>237</v>
      </c>
      <c r="B67" s="395" t="s">
        <v>331</v>
      </c>
      <c r="C67" s="530"/>
    </row>
    <row r="68" spans="1:3" s="31" customFormat="1" ht="12" customHeight="1" thickBot="1">
      <c r="A68" s="460" t="s">
        <v>352</v>
      </c>
      <c r="B68" s="395" t="s">
        <v>238</v>
      </c>
      <c r="C68" s="530"/>
    </row>
    <row r="69" spans="1:3" s="31" customFormat="1" ht="12" customHeight="1" thickBot="1">
      <c r="A69" s="460" t="s">
        <v>353</v>
      </c>
      <c r="B69" s="409" t="s">
        <v>334</v>
      </c>
      <c r="C69" s="373">
        <f>+C56+C59+C60+C63+C66+C68+C67</f>
        <v>153184390</v>
      </c>
    </row>
    <row r="70" spans="1:3" s="31" customFormat="1" ht="12" customHeight="1" thickBot="1">
      <c r="A70" s="461" t="s">
        <v>354</v>
      </c>
      <c r="B70" s="411" t="s">
        <v>355</v>
      </c>
      <c r="C70" s="373">
        <f>+C55+C69</f>
        <v>489514304</v>
      </c>
    </row>
    <row r="71" spans="1:3" s="31" customFormat="1" ht="12" customHeight="1" thickBot="1">
      <c r="A71" s="80"/>
      <c r="B71" s="81"/>
      <c r="C71" s="531"/>
    </row>
    <row r="72" spans="1:3" s="31" customFormat="1" ht="12" customHeight="1" thickBot="1">
      <c r="A72" s="82"/>
      <c r="B72" s="83" t="s">
        <v>45</v>
      </c>
      <c r="C72" s="532"/>
    </row>
    <row r="73" spans="1:3" s="31" customFormat="1" ht="12" customHeight="1" thickBot="1">
      <c r="A73" s="386" t="s">
        <v>9</v>
      </c>
      <c r="B73" s="344" t="s">
        <v>432</v>
      </c>
      <c r="C73" s="345">
        <f>+C74+C75+C76+C77+C78+C85</f>
        <v>161740809</v>
      </c>
    </row>
    <row r="74" spans="1:3" s="30" customFormat="1" ht="12" customHeight="1">
      <c r="A74" s="462" t="s">
        <v>67</v>
      </c>
      <c r="B74" s="347" t="s">
        <v>39</v>
      </c>
      <c r="C74" s="533">
        <v>51830000</v>
      </c>
    </row>
    <row r="75" spans="1:3" s="31" customFormat="1" ht="12" customHeight="1">
      <c r="A75" s="458" t="s">
        <v>68</v>
      </c>
      <c r="B75" s="350" t="s">
        <v>122</v>
      </c>
      <c r="C75" s="533">
        <v>7470000</v>
      </c>
    </row>
    <row r="76" spans="1:3" s="31" customFormat="1" ht="12" customHeight="1">
      <c r="A76" s="458" t="s">
        <v>69</v>
      </c>
      <c r="B76" s="350" t="s">
        <v>94</v>
      </c>
      <c r="C76" s="533">
        <v>88860809</v>
      </c>
    </row>
    <row r="77" spans="1:3" s="31" customFormat="1" ht="12" customHeight="1">
      <c r="A77" s="458" t="s">
        <v>70</v>
      </c>
      <c r="B77" s="353" t="s">
        <v>123</v>
      </c>
      <c r="C77" s="533">
        <v>11200000</v>
      </c>
    </row>
    <row r="78" spans="1:3" s="31" customFormat="1" ht="12" customHeight="1">
      <c r="A78" s="458" t="s">
        <v>79</v>
      </c>
      <c r="B78" s="354" t="s">
        <v>124</v>
      </c>
      <c r="C78" s="533">
        <v>2380000</v>
      </c>
    </row>
    <row r="79" spans="1:3" s="31" customFormat="1" ht="12" customHeight="1">
      <c r="A79" s="458" t="s">
        <v>71</v>
      </c>
      <c r="B79" s="350" t="s">
        <v>356</v>
      </c>
      <c r="C79" s="533"/>
    </row>
    <row r="80" spans="1:3" s="31" customFormat="1" ht="12" customHeight="1">
      <c r="A80" s="458" t="s">
        <v>72</v>
      </c>
      <c r="B80" s="356" t="s">
        <v>315</v>
      </c>
      <c r="C80" s="533"/>
    </row>
    <row r="81" spans="1:3" s="31" customFormat="1" ht="12" customHeight="1">
      <c r="A81" s="458" t="s">
        <v>80</v>
      </c>
      <c r="B81" s="356" t="s">
        <v>314</v>
      </c>
      <c r="C81" s="533"/>
    </row>
    <row r="82" spans="1:3" s="30" customFormat="1" ht="12" customHeight="1">
      <c r="A82" s="458" t="s">
        <v>81</v>
      </c>
      <c r="B82" s="356" t="s">
        <v>248</v>
      </c>
      <c r="C82" s="533">
        <v>2380000</v>
      </c>
    </row>
    <row r="83" spans="1:3" s="30" customFormat="1" ht="12" customHeight="1">
      <c r="A83" s="458" t="s">
        <v>82</v>
      </c>
      <c r="B83" s="357" t="s">
        <v>249</v>
      </c>
      <c r="C83" s="533">
        <v>0</v>
      </c>
    </row>
    <row r="84" spans="1:3" s="30" customFormat="1" ht="12" customHeight="1">
      <c r="A84" s="458" t="s">
        <v>83</v>
      </c>
      <c r="B84" s="357"/>
      <c r="C84" s="533"/>
    </row>
    <row r="85" spans="1:3" s="30" customFormat="1" ht="12" customHeight="1">
      <c r="A85" s="458" t="s">
        <v>85</v>
      </c>
      <c r="B85" s="353" t="s">
        <v>40</v>
      </c>
      <c r="C85" s="533"/>
    </row>
    <row r="86" spans="1:3" s="30" customFormat="1" ht="12" customHeight="1">
      <c r="A86" s="459" t="s">
        <v>420</v>
      </c>
      <c r="B86" s="350" t="s">
        <v>357</v>
      </c>
      <c r="C86" s="533"/>
    </row>
    <row r="87" spans="1:3" s="31" customFormat="1" ht="6.75" customHeight="1" thickBot="1">
      <c r="A87" s="463" t="s">
        <v>421</v>
      </c>
      <c r="B87" s="464" t="s">
        <v>358</v>
      </c>
      <c r="C87" s="533"/>
    </row>
    <row r="88" spans="1:3" s="26" customFormat="1" ht="16.5" customHeight="1" thickBot="1">
      <c r="A88" s="149" t="s">
        <v>10</v>
      </c>
      <c r="B88" s="382" t="s">
        <v>428</v>
      </c>
      <c r="C88" s="372">
        <f>+C89+C91+C93</f>
        <v>153993532</v>
      </c>
    </row>
    <row r="89" spans="1:3" s="32" customFormat="1" ht="12" customHeight="1">
      <c r="A89" s="457" t="s">
        <v>73</v>
      </c>
      <c r="B89" s="350" t="s">
        <v>158</v>
      </c>
      <c r="C89" s="533">
        <v>15980099</v>
      </c>
    </row>
    <row r="90" spans="1:3" ht="12" customHeight="1">
      <c r="A90" s="457" t="s">
        <v>74</v>
      </c>
      <c r="B90" s="366" t="s">
        <v>250</v>
      </c>
      <c r="C90" s="365">
        <v>0</v>
      </c>
    </row>
    <row r="91" spans="1:3" ht="12" customHeight="1">
      <c r="A91" s="457" t="s">
        <v>75</v>
      </c>
      <c r="B91" s="366" t="s">
        <v>125</v>
      </c>
      <c r="C91" s="534">
        <v>138013433</v>
      </c>
    </row>
    <row r="92" spans="1:3" ht="12" customHeight="1">
      <c r="A92" s="457" t="s">
        <v>76</v>
      </c>
      <c r="B92" s="366" t="s">
        <v>251</v>
      </c>
      <c r="C92" s="535">
        <v>95250000</v>
      </c>
    </row>
    <row r="93" spans="1:3" ht="12" customHeight="1">
      <c r="A93" s="457" t="s">
        <v>77</v>
      </c>
      <c r="B93" s="368" t="s">
        <v>159</v>
      </c>
      <c r="C93" s="533"/>
    </row>
    <row r="94" spans="1:3" ht="12" customHeight="1">
      <c r="A94" s="457" t="s">
        <v>84</v>
      </c>
      <c r="B94" s="369" t="s">
        <v>412</v>
      </c>
      <c r="C94" s="533"/>
    </row>
    <row r="95" spans="1:3" ht="12" customHeight="1" thickBot="1">
      <c r="A95" s="465" t="s">
        <v>86</v>
      </c>
      <c r="B95" s="357" t="s">
        <v>252</v>
      </c>
      <c r="C95" s="533"/>
    </row>
    <row r="96" spans="1:3" ht="12" customHeight="1" thickBot="1">
      <c r="A96" s="149" t="s">
        <v>11</v>
      </c>
      <c r="B96" s="371" t="s">
        <v>319</v>
      </c>
      <c r="C96" s="372">
        <f>+C73+C88</f>
        <v>315734341</v>
      </c>
    </row>
    <row r="97" spans="1:3" ht="12" customHeight="1" thickBot="1">
      <c r="A97" s="149" t="s">
        <v>12</v>
      </c>
      <c r="B97" s="371" t="s">
        <v>320</v>
      </c>
      <c r="C97" s="533"/>
    </row>
    <row r="98" spans="1:3" ht="12" customHeight="1">
      <c r="A98" s="457" t="s">
        <v>192</v>
      </c>
      <c r="B98" s="374" t="s">
        <v>359</v>
      </c>
      <c r="C98" s="536"/>
    </row>
    <row r="99" spans="1:3" ht="12" customHeight="1" thickBot="1">
      <c r="A99" s="457" t="s">
        <v>193</v>
      </c>
      <c r="B99" s="374" t="s">
        <v>323</v>
      </c>
      <c r="C99" s="533"/>
    </row>
    <row r="100" spans="1:3" ht="12" customHeight="1" thickBot="1">
      <c r="A100" s="149" t="s">
        <v>13</v>
      </c>
      <c r="B100" s="371" t="s">
        <v>321</v>
      </c>
      <c r="C100" s="533"/>
    </row>
    <row r="101" spans="1:3" ht="12" customHeight="1" thickBot="1">
      <c r="A101" s="149" t="s">
        <v>14</v>
      </c>
      <c r="B101" s="371" t="s">
        <v>373</v>
      </c>
      <c r="C101" s="373">
        <f>+C102+C103+C104</f>
        <v>173779963</v>
      </c>
    </row>
    <row r="102" spans="1:3" ht="12" customHeight="1">
      <c r="A102" s="457" t="s">
        <v>64</v>
      </c>
      <c r="B102" s="374" t="s">
        <v>253</v>
      </c>
      <c r="C102" s="533"/>
    </row>
    <row r="103" spans="1:3" ht="12" customHeight="1">
      <c r="A103" s="457" t="s">
        <v>65</v>
      </c>
      <c r="B103" s="374" t="s">
        <v>254</v>
      </c>
      <c r="C103" s="535">
        <v>8778081</v>
      </c>
    </row>
    <row r="104" spans="1:3" ht="12" customHeight="1" thickBot="1">
      <c r="A104" s="457" t="s">
        <v>209</v>
      </c>
      <c r="B104" s="374" t="s">
        <v>372</v>
      </c>
      <c r="C104" s="533">
        <v>165001882</v>
      </c>
    </row>
    <row r="105" spans="1:3" ht="12" customHeight="1" thickBot="1">
      <c r="A105" s="149" t="s">
        <v>15</v>
      </c>
      <c r="B105" s="371" t="s">
        <v>326</v>
      </c>
      <c r="C105" s="375"/>
    </row>
    <row r="106" spans="1:3" ht="12" customHeight="1" thickBot="1">
      <c r="A106" s="466" t="s">
        <v>16</v>
      </c>
      <c r="B106" s="371" t="s">
        <v>327</v>
      </c>
      <c r="C106" s="533"/>
    </row>
    <row r="107" spans="1:3" ht="12" customHeight="1" thickBot="1">
      <c r="A107" s="466" t="s">
        <v>17</v>
      </c>
      <c r="B107" s="371" t="s">
        <v>328</v>
      </c>
      <c r="C107" s="533"/>
    </row>
    <row r="108" spans="1:3" ht="12" customHeight="1" thickBot="1">
      <c r="A108" s="149" t="s">
        <v>18</v>
      </c>
      <c r="B108" s="371" t="s">
        <v>330</v>
      </c>
      <c r="C108" s="377">
        <f>+C97+C100+C101+C105+C106+C107</f>
        <v>173779963</v>
      </c>
    </row>
    <row r="109" spans="1:3" ht="12" customHeight="1" thickBot="1">
      <c r="A109" s="467" t="s">
        <v>19</v>
      </c>
      <c r="B109" s="379" t="s">
        <v>329</v>
      </c>
      <c r="C109" s="377">
        <f>+C96+C108</f>
        <v>489514304</v>
      </c>
    </row>
    <row r="110" ht="12" customHeight="1" thickBot="1">
      <c r="C110" s="634">
        <f>C109-C70</f>
        <v>0</v>
      </c>
    </row>
    <row r="111" spans="1:3" ht="12" customHeight="1" thickBot="1">
      <c r="A111" s="86" t="s">
        <v>360</v>
      </c>
      <c r="B111" s="87"/>
      <c r="C111" s="533">
        <v>4</v>
      </c>
    </row>
    <row r="112" spans="1:3" ht="12" customHeight="1" thickBot="1">
      <c r="A112" s="86" t="s">
        <v>139</v>
      </c>
      <c r="B112" s="87"/>
      <c r="C112" s="533">
        <v>17</v>
      </c>
    </row>
    <row r="113" spans="1:3" ht="12.75">
      <c r="A113" s="180"/>
      <c r="B113" s="181"/>
      <c r="C113" s="182"/>
    </row>
    <row r="114" spans="1:2" ht="12.75">
      <c r="A114" s="180"/>
      <c r="B114" s="181"/>
    </row>
    <row r="115" spans="1:3" ht="12.75">
      <c r="A115" s="180"/>
      <c r="B115" s="181"/>
      <c r="C115" s="182"/>
    </row>
    <row r="116" spans="1:3" ht="12.75">
      <c r="A116" s="180"/>
      <c r="B116" s="181"/>
      <c r="C116" s="182"/>
    </row>
    <row r="117" spans="1:3" ht="12.75">
      <c r="A117" s="180"/>
      <c r="B117" s="181"/>
      <c r="C117" s="182"/>
    </row>
    <row r="118" spans="1:3" ht="12.75">
      <c r="A118" s="180"/>
      <c r="B118" s="181"/>
      <c r="C118" s="182"/>
    </row>
    <row r="119" spans="1:3" ht="12.75">
      <c r="A119" s="180"/>
      <c r="B119" s="181"/>
      <c r="C119" s="182"/>
    </row>
    <row r="120" spans="1:3" ht="12.75">
      <c r="A120" s="180"/>
      <c r="B120" s="181"/>
      <c r="C120" s="182"/>
    </row>
    <row r="121" spans="1:3" ht="12.75">
      <c r="A121" s="180"/>
      <c r="B121" s="181"/>
      <c r="C121" s="182"/>
    </row>
    <row r="122" spans="1:3" ht="12.75">
      <c r="A122" s="180"/>
      <c r="B122" s="181"/>
      <c r="C122" s="182"/>
    </row>
    <row r="123" spans="1:3" ht="12.75">
      <c r="A123" s="180"/>
      <c r="B123" s="181"/>
      <c r="C123" s="182"/>
    </row>
    <row r="124" spans="1:3" ht="12.75">
      <c r="A124" s="180"/>
      <c r="B124" s="181"/>
      <c r="C124" s="182"/>
    </row>
    <row r="125" spans="1:3" ht="12.75">
      <c r="A125" s="180"/>
      <c r="B125" s="181"/>
      <c r="C125" s="182"/>
    </row>
    <row r="126" spans="1:3" ht="12.75">
      <c r="A126" s="180"/>
      <c r="B126" s="181"/>
      <c r="C126" s="182"/>
    </row>
    <row r="127" spans="1:3" ht="12.75">
      <c r="A127" s="180"/>
      <c r="B127" s="181"/>
      <c r="C127" s="182"/>
    </row>
    <row r="128" spans="1:3" ht="12.75">
      <c r="A128" s="180"/>
      <c r="B128" s="181"/>
      <c r="C128" s="182"/>
    </row>
    <row r="129" spans="1:3" ht="12.75">
      <c r="A129" s="180"/>
      <c r="B129" s="181"/>
      <c r="C129" s="182"/>
    </row>
    <row r="130" spans="1:3" ht="12.75">
      <c r="A130" s="180"/>
      <c r="B130" s="181"/>
      <c r="C130" s="182"/>
    </row>
    <row r="131" spans="1:3" ht="12.75">
      <c r="A131" s="180"/>
      <c r="B131" s="181"/>
      <c r="C131" s="182"/>
    </row>
    <row r="132" spans="1:3" ht="12.75">
      <c r="A132" s="180"/>
      <c r="B132" s="181"/>
      <c r="C132" s="1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1"/>
  <sheetViews>
    <sheetView view="pageBreakPreview" zoomScale="85" zoomScaleNormal="120" zoomScaleSheetLayoutView="85" workbookViewId="0" topLeftCell="A1">
      <selection activeCell="C16" sqref="C16"/>
    </sheetView>
  </sheetViews>
  <sheetFormatPr defaultColWidth="9.25390625" defaultRowHeight="12.75"/>
  <cols>
    <col min="1" max="1" width="19.50390625" style="122" customWidth="1"/>
    <col min="2" max="2" width="72.00390625" style="123" customWidth="1"/>
    <col min="3" max="3" width="25.00390625" style="124" customWidth="1"/>
    <col min="4" max="16384" width="9.25390625" style="2" customWidth="1"/>
  </cols>
  <sheetData>
    <row r="1" spans="1:3" s="1" customFormat="1" ht="16.5" customHeight="1" thickBot="1">
      <c r="A1" s="162"/>
      <c r="B1" s="163"/>
      <c r="C1" s="161" t="s">
        <v>463</v>
      </c>
    </row>
    <row r="2" spans="1:3" s="28" customFormat="1" ht="21" customHeight="1">
      <c r="A2" s="164" t="s">
        <v>49</v>
      </c>
      <c r="B2" s="165" t="s">
        <v>425</v>
      </c>
      <c r="C2" s="166" t="s">
        <v>42</v>
      </c>
    </row>
    <row r="3" spans="1:3" s="28" customFormat="1" ht="15" thickBot="1">
      <c r="A3" s="167" t="s">
        <v>136</v>
      </c>
      <c r="B3" s="168" t="s">
        <v>307</v>
      </c>
      <c r="C3" s="169" t="s">
        <v>48</v>
      </c>
    </row>
    <row r="4" spans="1:3" s="29" customFormat="1" ht="22.5" customHeight="1" thickBot="1">
      <c r="A4" s="170"/>
      <c r="B4" s="170"/>
      <c r="C4" s="171" t="str">
        <f>'KV_9.1.1.sz.mell'!C4</f>
        <v>Forintban!</v>
      </c>
    </row>
    <row r="5" spans="1:3" ht="13.5" thickBot="1">
      <c r="A5" s="172" t="s">
        <v>138</v>
      </c>
      <c r="B5" s="173" t="s">
        <v>380</v>
      </c>
      <c r="C5" s="174" t="s">
        <v>43</v>
      </c>
    </row>
    <row r="6" spans="1:3" s="26" customFormat="1" ht="12.75" customHeight="1" thickBot="1">
      <c r="A6" s="175"/>
      <c r="B6" s="176" t="s">
        <v>342</v>
      </c>
      <c r="C6" s="177" t="s">
        <v>343</v>
      </c>
    </row>
    <row r="7" spans="1:3" s="26" customFormat="1" ht="15.75" customHeight="1" thickBot="1">
      <c r="A7" s="78"/>
      <c r="B7" s="79" t="s">
        <v>44</v>
      </c>
      <c r="C7" s="116"/>
    </row>
    <row r="8" spans="1:3" s="26" customFormat="1" ht="12" customHeight="1" thickBot="1">
      <c r="A8" s="149" t="s">
        <v>9</v>
      </c>
      <c r="B8" s="389" t="s">
        <v>179</v>
      </c>
      <c r="C8" s="372">
        <f>+C9+C10+C11+C12+C13+C14</f>
        <v>25498000</v>
      </c>
    </row>
    <row r="9" spans="1:3" s="30" customFormat="1" ht="12" customHeight="1">
      <c r="A9" s="457" t="s">
        <v>67</v>
      </c>
      <c r="B9" s="390" t="s">
        <v>180</v>
      </c>
      <c r="C9" s="537"/>
    </row>
    <row r="10" spans="1:3" s="31" customFormat="1" ht="12" customHeight="1">
      <c r="A10" s="458" t="s">
        <v>68</v>
      </c>
      <c r="B10" s="392" t="s">
        <v>181</v>
      </c>
      <c r="C10" s="538"/>
    </row>
    <row r="11" spans="1:3" s="31" customFormat="1" ht="12" customHeight="1">
      <c r="A11" s="458" t="s">
        <v>69</v>
      </c>
      <c r="B11" s="392" t="s">
        <v>374</v>
      </c>
      <c r="C11" s="538">
        <v>25498000</v>
      </c>
    </row>
    <row r="12" spans="1:3" s="31" customFormat="1" ht="12" customHeight="1">
      <c r="A12" s="458" t="s">
        <v>70</v>
      </c>
      <c r="B12" s="392" t="s">
        <v>182</v>
      </c>
      <c r="C12" s="538"/>
    </row>
    <row r="13" spans="1:3" s="31" customFormat="1" ht="12" customHeight="1">
      <c r="A13" s="458" t="s">
        <v>101</v>
      </c>
      <c r="B13" s="392" t="s">
        <v>351</v>
      </c>
      <c r="C13" s="538"/>
    </row>
    <row r="14" spans="1:3" s="30" customFormat="1" ht="12" customHeight="1" thickBot="1">
      <c r="A14" s="459" t="s">
        <v>71</v>
      </c>
      <c r="B14" s="398" t="s">
        <v>387</v>
      </c>
      <c r="C14" s="537"/>
    </row>
    <row r="15" spans="1:3" s="30" customFormat="1" ht="12" customHeight="1" thickBot="1">
      <c r="A15" s="149" t="s">
        <v>10</v>
      </c>
      <c r="B15" s="395" t="s">
        <v>183</v>
      </c>
      <c r="C15" s="372">
        <f>+C16+C17+C18+C19+C20</f>
        <v>26080000</v>
      </c>
    </row>
    <row r="16" spans="1:3" s="30" customFormat="1" ht="12" customHeight="1">
      <c r="A16" s="457" t="s">
        <v>73</v>
      </c>
      <c r="B16" s="390" t="s">
        <v>184</v>
      </c>
      <c r="C16" s="537"/>
    </row>
    <row r="17" spans="1:3" s="30" customFormat="1" ht="12" customHeight="1">
      <c r="A17" s="458" t="s">
        <v>74</v>
      </c>
      <c r="B17" s="392" t="s">
        <v>185</v>
      </c>
      <c r="C17" s="537"/>
    </row>
    <row r="18" spans="1:3" s="30" customFormat="1" ht="12" customHeight="1">
      <c r="A18" s="458" t="s">
        <v>75</v>
      </c>
      <c r="B18" s="392" t="s">
        <v>302</v>
      </c>
      <c r="C18" s="537"/>
    </row>
    <row r="19" spans="1:3" s="30" customFormat="1" ht="12" customHeight="1">
      <c r="A19" s="458" t="s">
        <v>76</v>
      </c>
      <c r="B19" s="392" t="s">
        <v>303</v>
      </c>
      <c r="C19" s="537"/>
    </row>
    <row r="20" spans="1:3" s="30" customFormat="1" ht="12" customHeight="1">
      <c r="A20" s="458" t="s">
        <v>77</v>
      </c>
      <c r="B20" s="392" t="s">
        <v>186</v>
      </c>
      <c r="C20" s="537">
        <v>26080000</v>
      </c>
    </row>
    <row r="21" spans="1:3" s="31" customFormat="1" ht="12" customHeight="1" thickBot="1">
      <c r="A21" s="459" t="s">
        <v>84</v>
      </c>
      <c r="B21" s="398" t="s">
        <v>388</v>
      </c>
      <c r="C21" s="538"/>
    </row>
    <row r="22" spans="1:3" s="31" customFormat="1" ht="12" customHeight="1" thickBot="1">
      <c r="A22" s="149" t="s">
        <v>11</v>
      </c>
      <c r="B22" s="389" t="s">
        <v>188</v>
      </c>
      <c r="C22" s="372">
        <f>+C23+C24+C25+C26+C27</f>
        <v>9999997</v>
      </c>
    </row>
    <row r="23" spans="1:3" s="31" customFormat="1" ht="12" customHeight="1">
      <c r="A23" s="457" t="s">
        <v>57</v>
      </c>
      <c r="B23" s="390" t="s">
        <v>189</v>
      </c>
      <c r="C23" s="538"/>
    </row>
    <row r="24" spans="1:3" s="30" customFormat="1" ht="12" customHeight="1">
      <c r="A24" s="458" t="s">
        <v>58</v>
      </c>
      <c r="B24" s="392" t="s">
        <v>190</v>
      </c>
      <c r="C24" s="537"/>
    </row>
    <row r="25" spans="1:3" s="31" customFormat="1" ht="12" customHeight="1">
      <c r="A25" s="458" t="s">
        <v>59</v>
      </c>
      <c r="B25" s="392" t="s">
        <v>304</v>
      </c>
      <c r="C25" s="538"/>
    </row>
    <row r="26" spans="1:3" s="31" customFormat="1" ht="12" customHeight="1">
      <c r="A26" s="458" t="s">
        <v>60</v>
      </c>
      <c r="B26" s="392" t="s">
        <v>305</v>
      </c>
      <c r="C26" s="538"/>
    </row>
    <row r="27" spans="1:3" s="31" customFormat="1" ht="12" customHeight="1">
      <c r="A27" s="458" t="s">
        <v>111</v>
      </c>
      <c r="B27" s="392" t="s">
        <v>191</v>
      </c>
      <c r="C27" s="538">
        <v>9999997</v>
      </c>
    </row>
    <row r="28" spans="1:3" s="31" customFormat="1" ht="12" customHeight="1" thickBot="1">
      <c r="A28" s="459" t="s">
        <v>112</v>
      </c>
      <c r="B28" s="398" t="s">
        <v>384</v>
      </c>
      <c r="C28" s="538"/>
    </row>
    <row r="29" spans="1:3" s="31" customFormat="1" ht="12" customHeight="1" thickBot="1">
      <c r="A29" s="149" t="s">
        <v>113</v>
      </c>
      <c r="B29" s="389" t="s">
        <v>378</v>
      </c>
      <c r="C29" s="373">
        <f>C30+C31+C32+C33</f>
        <v>30000000</v>
      </c>
    </row>
    <row r="30" spans="1:3" s="31" customFormat="1" ht="12" customHeight="1">
      <c r="A30" s="457" t="s">
        <v>192</v>
      </c>
      <c r="B30" s="390" t="str">
        <f>'KV_1.1.sz.mell.'!B33</f>
        <v>Iparűzési adó</v>
      </c>
      <c r="C30" s="538">
        <v>30000000</v>
      </c>
    </row>
    <row r="31" spans="1:3" s="31" customFormat="1" ht="12" customHeight="1">
      <c r="A31" s="458" t="s">
        <v>193</v>
      </c>
      <c r="B31" s="390" t="str">
        <f>'KV_1.1.sz.mell.'!B34</f>
        <v>Egyéb közhatalmi bevételek</v>
      </c>
      <c r="C31" s="538"/>
    </row>
    <row r="32" spans="1:3" s="31" customFormat="1" ht="12" customHeight="1">
      <c r="A32" s="458" t="s">
        <v>194</v>
      </c>
      <c r="B32" s="390">
        <f>'KV_1.1.sz.mell.'!B35</f>
        <v>0</v>
      </c>
      <c r="C32" s="538"/>
    </row>
    <row r="33" spans="1:3" s="31" customFormat="1" ht="12" customHeight="1" thickBot="1">
      <c r="A33" s="458" t="s">
        <v>195</v>
      </c>
      <c r="B33" s="390"/>
      <c r="C33" s="538"/>
    </row>
    <row r="34" spans="1:3" s="31" customFormat="1" ht="12" customHeight="1" thickBot="1">
      <c r="A34" s="149" t="s">
        <v>13</v>
      </c>
      <c r="B34" s="389" t="s">
        <v>311</v>
      </c>
      <c r="C34" s="372">
        <f>SUM(C35:C45)</f>
        <v>2600000</v>
      </c>
    </row>
    <row r="35" spans="1:3" s="31" customFormat="1" ht="12" customHeight="1">
      <c r="A35" s="457" t="s">
        <v>61</v>
      </c>
      <c r="B35" s="390" t="s">
        <v>198</v>
      </c>
      <c r="C35" s="538"/>
    </row>
    <row r="36" spans="1:3" s="31" customFormat="1" ht="12" customHeight="1">
      <c r="A36" s="458" t="s">
        <v>62</v>
      </c>
      <c r="B36" s="392" t="s">
        <v>199</v>
      </c>
      <c r="C36" s="538">
        <v>2500000</v>
      </c>
    </row>
    <row r="37" spans="1:3" s="31" customFormat="1" ht="12" customHeight="1">
      <c r="A37" s="458" t="s">
        <v>63</v>
      </c>
      <c r="B37" s="392" t="s">
        <v>200</v>
      </c>
      <c r="C37" s="538">
        <v>100000</v>
      </c>
    </row>
    <row r="38" spans="1:3" s="31" customFormat="1" ht="12" customHeight="1">
      <c r="A38" s="458" t="s">
        <v>115</v>
      </c>
      <c r="B38" s="392" t="s">
        <v>201</v>
      </c>
      <c r="C38" s="538"/>
    </row>
    <row r="39" spans="1:3" s="31" customFormat="1" ht="12" customHeight="1">
      <c r="A39" s="458" t="s">
        <v>116</v>
      </c>
      <c r="B39" s="392" t="s">
        <v>202</v>
      </c>
      <c r="C39" s="538"/>
    </row>
    <row r="40" spans="1:3" s="31" customFormat="1" ht="12" customHeight="1">
      <c r="A40" s="458" t="s">
        <v>117</v>
      </c>
      <c r="B40" s="392" t="s">
        <v>203</v>
      </c>
      <c r="C40" s="538"/>
    </row>
    <row r="41" spans="1:3" s="31" customFormat="1" ht="12" customHeight="1">
      <c r="A41" s="458" t="s">
        <v>118</v>
      </c>
      <c r="B41" s="392" t="s">
        <v>204</v>
      </c>
      <c r="C41" s="538"/>
    </row>
    <row r="42" spans="1:3" s="31" customFormat="1" ht="12" customHeight="1">
      <c r="A42" s="458" t="s">
        <v>119</v>
      </c>
      <c r="B42" s="392" t="s">
        <v>377</v>
      </c>
      <c r="C42" s="538"/>
    </row>
    <row r="43" spans="1:3" s="31" customFormat="1" ht="12" customHeight="1">
      <c r="A43" s="458" t="s">
        <v>196</v>
      </c>
      <c r="B43" s="392" t="s">
        <v>206</v>
      </c>
      <c r="C43" s="538"/>
    </row>
    <row r="44" spans="1:3" s="31" customFormat="1" ht="12" customHeight="1">
      <c r="A44" s="459" t="s">
        <v>197</v>
      </c>
      <c r="B44" s="400" t="s">
        <v>313</v>
      </c>
      <c r="C44" s="538"/>
    </row>
    <row r="45" spans="1:3" s="31" customFormat="1" ht="12" customHeight="1" thickBot="1">
      <c r="A45" s="459" t="s">
        <v>312</v>
      </c>
      <c r="B45" s="398" t="s">
        <v>389</v>
      </c>
      <c r="C45" s="538"/>
    </row>
    <row r="46" spans="1:3" s="31" customFormat="1" ht="12" customHeight="1" thickBot="1">
      <c r="A46" s="149" t="s">
        <v>14</v>
      </c>
      <c r="B46" s="389" t="s">
        <v>208</v>
      </c>
      <c r="C46" s="372">
        <f>SUM(C47:C51)</f>
        <v>8000000</v>
      </c>
    </row>
    <row r="47" spans="1:3" s="31" customFormat="1" ht="12" customHeight="1">
      <c r="A47" s="457" t="s">
        <v>64</v>
      </c>
      <c r="B47" s="390" t="s">
        <v>212</v>
      </c>
      <c r="C47" s="538"/>
    </row>
    <row r="48" spans="1:3" s="31" customFormat="1" ht="12" customHeight="1">
      <c r="A48" s="458" t="s">
        <v>65</v>
      </c>
      <c r="B48" s="392" t="s">
        <v>213</v>
      </c>
      <c r="C48" s="538">
        <v>8000000</v>
      </c>
    </row>
    <row r="49" spans="1:3" s="31" customFormat="1" ht="12" customHeight="1">
      <c r="A49" s="458" t="s">
        <v>209</v>
      </c>
      <c r="B49" s="392" t="s">
        <v>214</v>
      </c>
      <c r="C49" s="538"/>
    </row>
    <row r="50" spans="1:3" s="31" customFormat="1" ht="12" customHeight="1">
      <c r="A50" s="458" t="s">
        <v>210</v>
      </c>
      <c r="B50" s="392" t="s">
        <v>215</v>
      </c>
      <c r="C50" s="538"/>
    </row>
    <row r="51" spans="1:3" s="31" customFormat="1" ht="12" customHeight="1" thickBot="1">
      <c r="A51" s="459" t="s">
        <v>211</v>
      </c>
      <c r="B51" s="400" t="s">
        <v>216</v>
      </c>
      <c r="C51" s="538"/>
    </row>
    <row r="52" spans="1:3" s="31" customFormat="1" ht="12" customHeight="1" thickBot="1">
      <c r="A52" s="149" t="s">
        <v>120</v>
      </c>
      <c r="B52" s="389" t="s">
        <v>217</v>
      </c>
      <c r="C52" s="372">
        <f>SUM(C53:C53)</f>
        <v>0</v>
      </c>
    </row>
    <row r="53" spans="1:3" s="31" customFormat="1" ht="12" customHeight="1" thickBot="1">
      <c r="A53" s="457" t="s">
        <v>66</v>
      </c>
      <c r="B53" s="392" t="s">
        <v>218</v>
      </c>
      <c r="C53" s="538"/>
    </row>
    <row r="54" spans="1:3" s="31" customFormat="1" ht="12" customHeight="1" thickBot="1">
      <c r="A54" s="149" t="s">
        <v>16</v>
      </c>
      <c r="B54" s="395" t="s">
        <v>219</v>
      </c>
      <c r="C54" s="372">
        <f>SUM(C55:C55)</f>
        <v>0</v>
      </c>
    </row>
    <row r="55" spans="1:3" s="31" customFormat="1" ht="12" customHeight="1" thickBot="1">
      <c r="A55" s="457" t="s">
        <v>121</v>
      </c>
      <c r="B55" s="392" t="s">
        <v>220</v>
      </c>
      <c r="C55" s="538"/>
    </row>
    <row r="56" spans="1:3" s="31" customFormat="1" ht="12" customHeight="1" thickBot="1">
      <c r="A56" s="149" t="s">
        <v>17</v>
      </c>
      <c r="B56" s="389" t="s">
        <v>221</v>
      </c>
      <c r="C56" s="373">
        <f>+C8+C15+C22+C29+C34+C46+C52+C54</f>
        <v>102177997</v>
      </c>
    </row>
    <row r="57" spans="1:3" s="31" customFormat="1" ht="12" customHeight="1" thickBot="1">
      <c r="A57" s="460" t="s">
        <v>276</v>
      </c>
      <c r="B57" s="395" t="s">
        <v>223</v>
      </c>
      <c r="C57" s="538"/>
    </row>
    <row r="58" spans="1:3" s="31" customFormat="1" ht="12" customHeight="1">
      <c r="A58" s="457" t="s">
        <v>240</v>
      </c>
      <c r="B58" s="390" t="s">
        <v>224</v>
      </c>
      <c r="C58" s="538"/>
    </row>
    <row r="59" spans="1:3" s="31" customFormat="1" ht="12" customHeight="1" thickBot="1">
      <c r="A59" s="458" t="s">
        <v>246</v>
      </c>
      <c r="B59" s="392" t="s">
        <v>225</v>
      </c>
      <c r="C59" s="538"/>
    </row>
    <row r="60" spans="1:3" s="31" customFormat="1" ht="12" customHeight="1" thickBot="1">
      <c r="A60" s="460" t="s">
        <v>226</v>
      </c>
      <c r="B60" s="395" t="s">
        <v>227</v>
      </c>
      <c r="C60" s="538"/>
    </row>
    <row r="61" spans="1:3" s="31" customFormat="1" ht="12" customHeight="1" thickBot="1">
      <c r="A61" s="461" t="s">
        <v>228</v>
      </c>
      <c r="B61" s="379" t="s">
        <v>229</v>
      </c>
      <c r="C61" s="363">
        <f>SUM(C62:C63)</f>
        <v>-53620894</v>
      </c>
    </row>
    <row r="62" spans="1:3" s="31" customFormat="1" ht="12" customHeight="1">
      <c r="A62" s="457" t="s">
        <v>241</v>
      </c>
      <c r="B62" s="390" t="s">
        <v>230</v>
      </c>
      <c r="C62" s="538">
        <v>-53620894</v>
      </c>
    </row>
    <row r="63" spans="1:3" s="31" customFormat="1" ht="12" customHeight="1" thickBot="1">
      <c r="A63" s="459" t="s">
        <v>242</v>
      </c>
      <c r="B63" s="400" t="s">
        <v>231</v>
      </c>
      <c r="C63" s="538"/>
    </row>
    <row r="64" spans="1:3" s="30" customFormat="1" ht="12" customHeight="1" thickBot="1">
      <c r="A64" s="460" t="s">
        <v>232</v>
      </c>
      <c r="B64" s="395" t="s">
        <v>233</v>
      </c>
      <c r="C64" s="537"/>
    </row>
    <row r="65" spans="1:3" s="31" customFormat="1" ht="12" customHeight="1">
      <c r="A65" s="457" t="s">
        <v>243</v>
      </c>
      <c r="B65" s="390" t="s">
        <v>234</v>
      </c>
      <c r="C65" s="538"/>
    </row>
    <row r="66" spans="1:3" s="31" customFormat="1" ht="12" customHeight="1" thickBot="1">
      <c r="A66" s="458" t="s">
        <v>244</v>
      </c>
      <c r="B66" s="392" t="s">
        <v>235</v>
      </c>
      <c r="C66" s="538"/>
    </row>
    <row r="67" spans="1:3" s="31" customFormat="1" ht="12" customHeight="1" thickBot="1">
      <c r="A67" s="460" t="s">
        <v>236</v>
      </c>
      <c r="B67" s="395" t="s">
        <v>245</v>
      </c>
      <c r="C67" s="538"/>
    </row>
    <row r="68" spans="1:3" s="30" customFormat="1" ht="12" customHeight="1" thickBot="1">
      <c r="A68" s="460" t="s">
        <v>237</v>
      </c>
      <c r="B68" s="395" t="s">
        <v>331</v>
      </c>
      <c r="C68" s="537"/>
    </row>
    <row r="69" spans="1:3" s="30" customFormat="1" ht="12" customHeight="1" thickBot="1">
      <c r="A69" s="460" t="s">
        <v>352</v>
      </c>
      <c r="B69" s="395" t="s">
        <v>238</v>
      </c>
      <c r="C69" s="537"/>
    </row>
    <row r="70" spans="1:3" s="30" customFormat="1" ht="12" customHeight="1" thickBot="1">
      <c r="A70" s="460" t="s">
        <v>353</v>
      </c>
      <c r="B70" s="409" t="s">
        <v>334</v>
      </c>
      <c r="C70" s="373">
        <f>+C57+C60+C61+C64+C67+C69+C68</f>
        <v>-53620894</v>
      </c>
    </row>
    <row r="71" spans="1:3" s="30" customFormat="1" ht="12" customHeight="1" thickBot="1">
      <c r="A71" s="461" t="s">
        <v>354</v>
      </c>
      <c r="B71" s="411" t="s">
        <v>355</v>
      </c>
      <c r="C71" s="373">
        <f>+C56+C70</f>
        <v>48557103</v>
      </c>
    </row>
    <row r="72" spans="1:3" s="31" customFormat="1" ht="6.75" customHeight="1" thickBot="1">
      <c r="A72" s="80"/>
      <c r="B72" s="81"/>
      <c r="C72" s="538"/>
    </row>
    <row r="73" spans="1:3" s="26" customFormat="1" ht="16.5" customHeight="1" thickBot="1">
      <c r="A73" s="82"/>
      <c r="B73" s="83" t="s">
        <v>45</v>
      </c>
      <c r="C73" s="539"/>
    </row>
    <row r="74" spans="1:3" s="32" customFormat="1" ht="12" customHeight="1" thickBot="1">
      <c r="A74" s="386" t="s">
        <v>9</v>
      </c>
      <c r="B74" s="344" t="s">
        <v>432</v>
      </c>
      <c r="C74" s="345">
        <f>+C75+C76+C77+C78+C79+C86</f>
        <v>13616000</v>
      </c>
    </row>
    <row r="75" spans="1:3" ht="12" customHeight="1">
      <c r="A75" s="462" t="s">
        <v>67</v>
      </c>
      <c r="B75" s="347" t="s">
        <v>39</v>
      </c>
      <c r="C75" s="540">
        <v>2995000</v>
      </c>
    </row>
    <row r="76" spans="1:3" ht="12" customHeight="1">
      <c r="A76" s="458" t="s">
        <v>68</v>
      </c>
      <c r="B76" s="350" t="s">
        <v>122</v>
      </c>
      <c r="C76" s="540">
        <v>466000</v>
      </c>
    </row>
    <row r="77" spans="1:3" ht="12" customHeight="1">
      <c r="A77" s="458" t="s">
        <v>69</v>
      </c>
      <c r="B77" s="350" t="s">
        <v>94</v>
      </c>
      <c r="C77" s="540">
        <v>665000</v>
      </c>
    </row>
    <row r="78" spans="1:3" ht="12" customHeight="1">
      <c r="A78" s="458" t="s">
        <v>70</v>
      </c>
      <c r="B78" s="353" t="s">
        <v>123</v>
      </c>
      <c r="C78" s="540"/>
    </row>
    <row r="79" spans="1:3" ht="12" customHeight="1">
      <c r="A79" s="458" t="s">
        <v>79</v>
      </c>
      <c r="B79" s="354" t="s">
        <v>124</v>
      </c>
      <c r="C79" s="540">
        <v>4490000</v>
      </c>
    </row>
    <row r="80" spans="1:3" ht="12" customHeight="1">
      <c r="A80" s="458" t="s">
        <v>71</v>
      </c>
      <c r="B80" s="350" t="s">
        <v>356</v>
      </c>
      <c r="C80" s="540"/>
    </row>
    <row r="81" spans="1:3" ht="12" customHeight="1">
      <c r="A81" s="458" t="s">
        <v>72</v>
      </c>
      <c r="B81" s="356" t="s">
        <v>315</v>
      </c>
      <c r="C81" s="540"/>
    </row>
    <row r="82" spans="1:3" ht="12" customHeight="1">
      <c r="A82" s="458" t="s">
        <v>80</v>
      </c>
      <c r="B82" s="356" t="s">
        <v>314</v>
      </c>
      <c r="C82" s="540"/>
    </row>
    <row r="83" spans="1:3" ht="12" customHeight="1">
      <c r="A83" s="458" t="s">
        <v>81</v>
      </c>
      <c r="B83" s="356" t="s">
        <v>248</v>
      </c>
      <c r="C83" s="540">
        <v>360000</v>
      </c>
    </row>
    <row r="84" spans="1:3" ht="12" customHeight="1">
      <c r="A84" s="458" t="s">
        <v>82</v>
      </c>
      <c r="B84" s="357" t="s">
        <v>249</v>
      </c>
      <c r="C84" s="540">
        <v>4130000</v>
      </c>
    </row>
    <row r="85" spans="1:3" ht="12" customHeight="1">
      <c r="A85" s="458" t="s">
        <v>83</v>
      </c>
      <c r="B85" s="357"/>
      <c r="C85" s="540"/>
    </row>
    <row r="86" spans="1:3" ht="12" customHeight="1">
      <c r="A86" s="458" t="s">
        <v>85</v>
      </c>
      <c r="B86" s="353" t="s">
        <v>40</v>
      </c>
      <c r="C86" s="351">
        <v>5000000</v>
      </c>
    </row>
    <row r="87" spans="1:3" ht="12" customHeight="1">
      <c r="A87" s="459" t="s">
        <v>420</v>
      </c>
      <c r="B87" s="350" t="s">
        <v>357</v>
      </c>
      <c r="C87" s="351">
        <v>5000000</v>
      </c>
    </row>
    <row r="88" spans="1:3" ht="12" customHeight="1" thickBot="1">
      <c r="A88" s="463" t="s">
        <v>421</v>
      </c>
      <c r="B88" s="464" t="s">
        <v>358</v>
      </c>
      <c r="C88" s="540"/>
    </row>
    <row r="89" spans="1:3" ht="12" customHeight="1" thickBot="1">
      <c r="A89" s="149" t="s">
        <v>10</v>
      </c>
      <c r="B89" s="382" t="s">
        <v>428</v>
      </c>
      <c r="C89" s="372">
        <f>+C90+C92+C94</f>
        <v>11611103</v>
      </c>
    </row>
    <row r="90" spans="1:3" ht="12" customHeight="1">
      <c r="A90" s="457" t="s">
        <v>73</v>
      </c>
      <c r="B90" s="350" t="s">
        <v>158</v>
      </c>
      <c r="C90" s="540">
        <v>11111103</v>
      </c>
    </row>
    <row r="91" spans="1:3" ht="12" customHeight="1">
      <c r="A91" s="457" t="s">
        <v>74</v>
      </c>
      <c r="B91" s="366" t="s">
        <v>250</v>
      </c>
      <c r="C91" s="540"/>
    </row>
    <row r="92" spans="1:3" ht="12" customHeight="1">
      <c r="A92" s="457" t="s">
        <v>75</v>
      </c>
      <c r="B92" s="366" t="s">
        <v>125</v>
      </c>
      <c r="C92" s="540"/>
    </row>
    <row r="93" spans="1:3" ht="12" customHeight="1">
      <c r="A93" s="457" t="s">
        <v>76</v>
      </c>
      <c r="B93" s="366" t="s">
        <v>251</v>
      </c>
      <c r="C93" s="540"/>
    </row>
    <row r="94" spans="1:3" ht="12" customHeight="1">
      <c r="A94" s="457" t="s">
        <v>77</v>
      </c>
      <c r="B94" s="368" t="s">
        <v>159</v>
      </c>
      <c r="C94" s="367">
        <v>500000</v>
      </c>
    </row>
    <row r="95" spans="1:3" ht="12" customHeight="1">
      <c r="A95" s="457" t="s">
        <v>84</v>
      </c>
      <c r="B95" s="369" t="s">
        <v>412</v>
      </c>
      <c r="C95" s="367">
        <v>500000</v>
      </c>
    </row>
    <row r="96" spans="1:3" ht="12" customHeight="1" thickBot="1">
      <c r="A96" s="465" t="s">
        <v>86</v>
      </c>
      <c r="B96" s="357" t="s">
        <v>252</v>
      </c>
      <c r="C96" s="540"/>
    </row>
    <row r="97" spans="1:3" ht="12" customHeight="1" thickBot="1">
      <c r="A97" s="149" t="s">
        <v>11</v>
      </c>
      <c r="B97" s="371" t="s">
        <v>319</v>
      </c>
      <c r="C97" s="372">
        <f>+C74+C89</f>
        <v>25227103</v>
      </c>
    </row>
    <row r="98" spans="1:3" ht="12" customHeight="1" thickBot="1">
      <c r="A98" s="149" t="s">
        <v>12</v>
      </c>
      <c r="B98" s="371" t="s">
        <v>320</v>
      </c>
      <c r="C98" s="540"/>
    </row>
    <row r="99" spans="1:3" ht="12" customHeight="1">
      <c r="A99" s="457" t="s">
        <v>192</v>
      </c>
      <c r="B99" s="374" t="s">
        <v>359</v>
      </c>
      <c r="C99" s="541"/>
    </row>
    <row r="100" spans="1:3" ht="12" customHeight="1" thickBot="1">
      <c r="A100" s="457" t="s">
        <v>193</v>
      </c>
      <c r="B100" s="374" t="s">
        <v>323</v>
      </c>
      <c r="C100" s="540"/>
    </row>
    <row r="101" spans="1:3" ht="12" customHeight="1" thickBot="1">
      <c r="A101" s="149" t="s">
        <v>13</v>
      </c>
      <c r="B101" s="371" t="s">
        <v>321</v>
      </c>
      <c r="C101" s="540"/>
    </row>
    <row r="102" spans="1:3" ht="12" customHeight="1" thickBot="1">
      <c r="A102" s="149" t="s">
        <v>14</v>
      </c>
      <c r="B102" s="371" t="s">
        <v>373</v>
      </c>
      <c r="C102" s="373">
        <f>+C103+C104+C105</f>
        <v>23330000</v>
      </c>
    </row>
    <row r="103" spans="1:3" ht="12" customHeight="1">
      <c r="A103" s="457" t="s">
        <v>64</v>
      </c>
      <c r="B103" s="374" t="s">
        <v>253</v>
      </c>
      <c r="C103" s="540"/>
    </row>
    <row r="104" spans="1:3" ht="12" customHeight="1">
      <c r="A104" s="457" t="s">
        <v>65</v>
      </c>
      <c r="B104" s="374" t="s">
        <v>254</v>
      </c>
      <c r="C104" s="540"/>
    </row>
    <row r="105" spans="1:3" s="32" customFormat="1" ht="12" customHeight="1" thickBot="1">
      <c r="A105" s="457" t="s">
        <v>209</v>
      </c>
      <c r="B105" s="374" t="s">
        <v>372</v>
      </c>
      <c r="C105" s="540">
        <v>23330000</v>
      </c>
    </row>
    <row r="106" spans="1:3" ht="12" customHeight="1" thickBot="1">
      <c r="A106" s="149" t="s">
        <v>15</v>
      </c>
      <c r="B106" s="371" t="s">
        <v>326</v>
      </c>
      <c r="C106" s="375"/>
    </row>
    <row r="107" spans="1:3" ht="12" customHeight="1" thickBot="1">
      <c r="A107" s="466" t="s">
        <v>16</v>
      </c>
      <c r="B107" s="371" t="s">
        <v>327</v>
      </c>
      <c r="C107" s="540"/>
    </row>
    <row r="108" spans="1:3" ht="12" customHeight="1" thickBot="1">
      <c r="A108" s="466" t="s">
        <v>17</v>
      </c>
      <c r="B108" s="371" t="s">
        <v>328</v>
      </c>
      <c r="C108" s="540"/>
    </row>
    <row r="109" spans="1:3" ht="12" customHeight="1" thickBot="1">
      <c r="A109" s="149" t="s">
        <v>18</v>
      </c>
      <c r="B109" s="371" t="s">
        <v>330</v>
      </c>
      <c r="C109" s="377">
        <f>+C98+C101+C102+C106+C107+C108</f>
        <v>23330000</v>
      </c>
    </row>
    <row r="110" spans="1:3" ht="12" customHeight="1" thickBot="1">
      <c r="A110" s="467" t="s">
        <v>19</v>
      </c>
      <c r="B110" s="379" t="s">
        <v>329</v>
      </c>
      <c r="C110" s="377">
        <f>+C97+C109</f>
        <v>48557103</v>
      </c>
    </row>
    <row r="111" ht="12" customHeight="1" thickBot="1">
      <c r="C111" s="635"/>
    </row>
    <row r="112" spans="1:3" ht="12" customHeight="1" thickBot="1">
      <c r="A112" s="86" t="s">
        <v>360</v>
      </c>
      <c r="B112" s="87"/>
      <c r="C112" s="540">
        <v>1</v>
      </c>
    </row>
    <row r="113" spans="1:3" ht="12" customHeight="1" thickBot="1">
      <c r="A113" s="86" t="s">
        <v>139</v>
      </c>
      <c r="B113" s="87"/>
      <c r="C113" s="540"/>
    </row>
    <row r="114" spans="1:3" ht="12.75">
      <c r="A114" s="180"/>
      <c r="B114" s="181"/>
      <c r="C114" s="182"/>
    </row>
    <row r="115" spans="1:3" ht="12.75">
      <c r="A115" s="180"/>
      <c r="B115" s="181"/>
      <c r="C115" s="182"/>
    </row>
    <row r="116" spans="1:3" ht="12.75">
      <c r="A116" s="180"/>
      <c r="B116" s="181"/>
      <c r="C116" s="182"/>
    </row>
    <row r="117" spans="1:3" ht="12.75">
      <c r="A117" s="180"/>
      <c r="B117" s="181"/>
      <c r="C117" s="182"/>
    </row>
    <row r="118" spans="1:3" ht="12.75">
      <c r="A118" s="180"/>
      <c r="B118" s="181"/>
      <c r="C118" s="182"/>
    </row>
    <row r="119" spans="1:3" ht="12.75">
      <c r="A119" s="180"/>
      <c r="B119" s="181"/>
      <c r="C119" s="182"/>
    </row>
    <row r="120" spans="1:3" ht="12.75">
      <c r="A120" s="180"/>
      <c r="B120" s="181"/>
      <c r="C120" s="182"/>
    </row>
    <row r="121" spans="1:3" ht="12.75">
      <c r="A121" s="180"/>
      <c r="B121" s="181"/>
      <c r="C121" s="182"/>
    </row>
    <row r="122" spans="1:3" ht="12.75">
      <c r="A122" s="180"/>
      <c r="B122" s="181"/>
      <c r="C122" s="182"/>
    </row>
    <row r="123" spans="1:3" ht="12.75">
      <c r="A123" s="180"/>
      <c r="B123" s="181"/>
      <c r="C123" s="182"/>
    </row>
    <row r="124" spans="1:3" ht="12.75">
      <c r="A124" s="180"/>
      <c r="B124" s="181"/>
      <c r="C124" s="182"/>
    </row>
    <row r="125" spans="1:3" ht="12.75">
      <c r="A125" s="180"/>
      <c r="B125" s="181"/>
      <c r="C125" s="182"/>
    </row>
    <row r="126" spans="1:3" ht="12.75">
      <c r="A126" s="180"/>
      <c r="B126" s="181"/>
      <c r="C126" s="182"/>
    </row>
    <row r="127" spans="1:3" ht="12.75">
      <c r="A127" s="180"/>
      <c r="B127" s="181"/>
      <c r="C127" s="182"/>
    </row>
    <row r="128" spans="1:3" ht="12.75">
      <c r="A128" s="180"/>
      <c r="B128" s="181"/>
      <c r="C128" s="182"/>
    </row>
    <row r="129" spans="1:3" ht="12.75">
      <c r="A129" s="180"/>
      <c r="B129" s="181"/>
      <c r="C129" s="182"/>
    </row>
    <row r="130" spans="1:3" ht="12.75">
      <c r="A130" s="180"/>
      <c r="B130" s="181"/>
      <c r="C130" s="182"/>
    </row>
    <row r="131" spans="1:3" ht="12.75">
      <c r="A131" s="180"/>
      <c r="B131" s="181"/>
      <c r="C131" s="1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9"/>
  <sheetViews>
    <sheetView view="pageBreakPreview" zoomScale="85" zoomScaleNormal="120" zoomScaleSheetLayoutView="85" workbookViewId="0" topLeftCell="A1">
      <selection activeCell="C11" sqref="C11"/>
    </sheetView>
  </sheetViews>
  <sheetFormatPr defaultColWidth="9.25390625" defaultRowHeight="12.75"/>
  <cols>
    <col min="1" max="1" width="19.50390625" style="122" customWidth="1"/>
    <col min="2" max="2" width="72.00390625" style="123" customWidth="1"/>
    <col min="3" max="3" width="25.00390625" style="124" customWidth="1"/>
    <col min="4" max="16384" width="9.25390625" style="2" customWidth="1"/>
  </cols>
  <sheetData>
    <row r="1" spans="1:3" s="1" customFormat="1" ht="16.5" customHeight="1" thickBot="1">
      <c r="A1" s="162"/>
      <c r="B1" s="163"/>
      <c r="C1" s="161" t="s">
        <v>464</v>
      </c>
    </row>
    <row r="2" spans="1:3" s="28" customFormat="1" ht="21" customHeight="1">
      <c r="A2" s="164" t="s">
        <v>49</v>
      </c>
      <c r="B2" s="165" t="s">
        <v>425</v>
      </c>
      <c r="C2" s="166" t="s">
        <v>42</v>
      </c>
    </row>
    <row r="3" spans="1:3" s="28" customFormat="1" ht="15" thickBot="1">
      <c r="A3" s="167" t="s">
        <v>136</v>
      </c>
      <c r="B3" s="168" t="s">
        <v>369</v>
      </c>
      <c r="C3" s="169" t="s">
        <v>308</v>
      </c>
    </row>
    <row r="4" spans="1:3" s="29" customFormat="1" ht="22.5" customHeight="1" thickBot="1">
      <c r="A4" s="170"/>
      <c r="B4" s="170"/>
      <c r="C4" s="171" t="str">
        <f>'KV_9.1.2.sz.mell.'!C4</f>
        <v>Forintban!</v>
      </c>
    </row>
    <row r="5" spans="1:3" ht="13.5" thickBot="1">
      <c r="A5" s="172" t="s">
        <v>138</v>
      </c>
      <c r="B5" s="542" t="s">
        <v>380</v>
      </c>
      <c r="C5" s="174" t="s">
        <v>43</v>
      </c>
    </row>
    <row r="6" spans="1:3" s="26" customFormat="1" ht="12.75" customHeight="1" thickBot="1">
      <c r="A6" s="175"/>
      <c r="B6" s="543" t="s">
        <v>342</v>
      </c>
      <c r="C6" s="177" t="s">
        <v>343</v>
      </c>
    </row>
    <row r="7" spans="1:3" s="26" customFormat="1" ht="15.75" customHeight="1" thickBot="1">
      <c r="A7" s="78"/>
      <c r="B7" s="79" t="s">
        <v>44</v>
      </c>
      <c r="C7" s="573"/>
    </row>
    <row r="8" spans="1:3" s="26" customFormat="1" ht="12" customHeight="1" thickBot="1">
      <c r="A8" s="149" t="s">
        <v>9</v>
      </c>
      <c r="B8" s="544" t="s">
        <v>179</v>
      </c>
      <c r="C8" s="372">
        <f>+C9+C10+C11+C12+C13+C14</f>
        <v>18450750</v>
      </c>
    </row>
    <row r="9" spans="1:3" s="30" customFormat="1" ht="12" customHeight="1">
      <c r="A9" s="457" t="s">
        <v>67</v>
      </c>
      <c r="B9" s="545" t="s">
        <v>180</v>
      </c>
      <c r="C9" s="574">
        <v>18450750</v>
      </c>
    </row>
    <row r="10" spans="1:3" s="31" customFormat="1" ht="12" customHeight="1">
      <c r="A10" s="458" t="s">
        <v>68</v>
      </c>
      <c r="B10" s="546" t="s">
        <v>181</v>
      </c>
      <c r="C10" s="574"/>
    </row>
    <row r="11" spans="1:3" s="31" customFormat="1" ht="12" customHeight="1">
      <c r="A11" s="458" t="s">
        <v>69</v>
      </c>
      <c r="B11" s="546" t="s">
        <v>374</v>
      </c>
      <c r="C11" s="574"/>
    </row>
    <row r="12" spans="1:3" s="31" customFormat="1" ht="12" customHeight="1">
      <c r="A12" s="458" t="s">
        <v>70</v>
      </c>
      <c r="B12" s="546" t="s">
        <v>182</v>
      </c>
      <c r="C12" s="574"/>
    </row>
    <row r="13" spans="1:3" s="31" customFormat="1" ht="12" customHeight="1">
      <c r="A13" s="458" t="s">
        <v>101</v>
      </c>
      <c r="B13" s="546" t="s">
        <v>351</v>
      </c>
      <c r="C13" s="574"/>
    </row>
    <row r="14" spans="1:3" s="30" customFormat="1" ht="12" customHeight="1" thickBot="1">
      <c r="A14" s="459" t="s">
        <v>71</v>
      </c>
      <c r="B14" s="547" t="s">
        <v>387</v>
      </c>
      <c r="C14" s="574"/>
    </row>
    <row r="15" spans="1:3" s="30" customFormat="1" ht="12" customHeight="1" thickBot="1">
      <c r="A15" s="149" t="s">
        <v>10</v>
      </c>
      <c r="B15" s="548" t="s">
        <v>183</v>
      </c>
      <c r="C15" s="372">
        <f>+C16+C17+C18+C19+C20</f>
        <v>0</v>
      </c>
    </row>
    <row r="16" spans="1:3" s="30" customFormat="1" ht="12" customHeight="1">
      <c r="A16" s="457" t="s">
        <v>73</v>
      </c>
      <c r="B16" s="545" t="s">
        <v>184</v>
      </c>
      <c r="C16" s="574"/>
    </row>
    <row r="17" spans="1:3" s="30" customFormat="1" ht="12" customHeight="1">
      <c r="A17" s="458" t="s">
        <v>74</v>
      </c>
      <c r="B17" s="546" t="s">
        <v>185</v>
      </c>
      <c r="C17" s="574"/>
    </row>
    <row r="18" spans="1:3" s="30" customFormat="1" ht="12" customHeight="1">
      <c r="A18" s="458" t="s">
        <v>75</v>
      </c>
      <c r="B18" s="546" t="s">
        <v>302</v>
      </c>
      <c r="C18" s="574"/>
    </row>
    <row r="19" spans="1:3" s="30" customFormat="1" ht="12" customHeight="1">
      <c r="A19" s="458" t="s">
        <v>76</v>
      </c>
      <c r="B19" s="546" t="s">
        <v>303</v>
      </c>
      <c r="C19" s="574"/>
    </row>
    <row r="20" spans="1:3" s="30" customFormat="1" ht="12" customHeight="1">
      <c r="A20" s="458" t="s">
        <v>77</v>
      </c>
      <c r="B20" s="546" t="s">
        <v>186</v>
      </c>
      <c r="C20" s="574"/>
    </row>
    <row r="21" spans="1:3" s="31" customFormat="1" ht="12" customHeight="1" thickBot="1">
      <c r="A21" s="459" t="s">
        <v>84</v>
      </c>
      <c r="B21" s="547" t="s">
        <v>388</v>
      </c>
      <c r="C21" s="574"/>
    </row>
    <row r="22" spans="1:3" s="31" customFormat="1" ht="12" customHeight="1" thickBot="1">
      <c r="A22" s="149" t="s">
        <v>11</v>
      </c>
      <c r="B22" s="544" t="s">
        <v>188</v>
      </c>
      <c r="C22" s="372">
        <f>+C23+C24+C25+C26+C27</f>
        <v>0</v>
      </c>
    </row>
    <row r="23" spans="1:3" s="31" customFormat="1" ht="12" customHeight="1">
      <c r="A23" s="457" t="s">
        <v>57</v>
      </c>
      <c r="B23" s="545" t="s">
        <v>189</v>
      </c>
      <c r="C23" s="574"/>
    </row>
    <row r="24" spans="1:3" s="30" customFormat="1" ht="12" customHeight="1">
      <c r="A24" s="458" t="s">
        <v>58</v>
      </c>
      <c r="B24" s="546" t="s">
        <v>190</v>
      </c>
      <c r="C24" s="574"/>
    </row>
    <row r="25" spans="1:3" s="31" customFormat="1" ht="12" customHeight="1">
      <c r="A25" s="458" t="s">
        <v>59</v>
      </c>
      <c r="B25" s="546" t="s">
        <v>304</v>
      </c>
      <c r="C25" s="574"/>
    </row>
    <row r="26" spans="1:3" s="31" customFormat="1" ht="12" customHeight="1">
      <c r="A26" s="458" t="s">
        <v>60</v>
      </c>
      <c r="B26" s="546" t="s">
        <v>305</v>
      </c>
      <c r="C26" s="574"/>
    </row>
    <row r="27" spans="1:3" s="31" customFormat="1" ht="12" customHeight="1">
      <c r="A27" s="458" t="s">
        <v>111</v>
      </c>
      <c r="B27" s="546" t="s">
        <v>191</v>
      </c>
      <c r="C27" s="574"/>
    </row>
    <row r="28" spans="1:3" s="31" customFormat="1" ht="12" customHeight="1" thickBot="1">
      <c r="A28" s="459" t="s">
        <v>112</v>
      </c>
      <c r="B28" s="547" t="s">
        <v>384</v>
      </c>
      <c r="C28" s="574"/>
    </row>
    <row r="29" spans="1:3" s="31" customFormat="1" ht="12" customHeight="1" thickBot="1">
      <c r="A29" s="149" t="s">
        <v>113</v>
      </c>
      <c r="B29" s="544" t="s">
        <v>378</v>
      </c>
      <c r="C29" s="373">
        <f>C30+C31+C32</f>
        <v>0</v>
      </c>
    </row>
    <row r="30" spans="1:3" s="31" customFormat="1" ht="12" customHeight="1">
      <c r="A30" s="457" t="s">
        <v>192</v>
      </c>
      <c r="B30" s="545" t="str">
        <f>'KV_1.1.sz.mell.'!B33</f>
        <v>Iparűzési adó</v>
      </c>
      <c r="C30" s="574"/>
    </row>
    <row r="31" spans="1:3" s="31" customFormat="1" ht="12" customHeight="1">
      <c r="A31" s="458" t="s">
        <v>193</v>
      </c>
      <c r="B31" s="545" t="str">
        <f>'KV_1.1.sz.mell.'!B34</f>
        <v>Egyéb közhatalmi bevételek</v>
      </c>
      <c r="C31" s="574"/>
    </row>
    <row r="32" spans="1:3" s="31" customFormat="1" ht="12" customHeight="1" thickBot="1">
      <c r="A32" s="458" t="s">
        <v>194</v>
      </c>
      <c r="B32" s="545"/>
      <c r="C32" s="574"/>
    </row>
    <row r="33" spans="1:3" s="31" customFormat="1" ht="12" customHeight="1" thickBot="1">
      <c r="A33" s="149" t="s">
        <v>13</v>
      </c>
      <c r="B33" s="544" t="s">
        <v>311</v>
      </c>
      <c r="C33" s="372">
        <f>SUM(C34:C44)</f>
        <v>0</v>
      </c>
    </row>
    <row r="34" spans="1:3" s="31" customFormat="1" ht="12" customHeight="1">
      <c r="A34" s="457" t="s">
        <v>61</v>
      </c>
      <c r="B34" s="545" t="s">
        <v>198</v>
      </c>
      <c r="C34" s="574"/>
    </row>
    <row r="35" spans="1:3" s="31" customFormat="1" ht="12" customHeight="1">
      <c r="A35" s="458" t="s">
        <v>62</v>
      </c>
      <c r="B35" s="546" t="s">
        <v>199</v>
      </c>
      <c r="C35" s="574"/>
    </row>
    <row r="36" spans="1:3" s="31" customFormat="1" ht="12" customHeight="1">
      <c r="A36" s="458" t="s">
        <v>63</v>
      </c>
      <c r="B36" s="546" t="s">
        <v>200</v>
      </c>
      <c r="C36" s="574"/>
    </row>
    <row r="37" spans="1:3" s="31" customFormat="1" ht="12" customHeight="1">
      <c r="A37" s="458" t="s">
        <v>115</v>
      </c>
      <c r="B37" s="546" t="s">
        <v>201</v>
      </c>
      <c r="C37" s="574"/>
    </row>
    <row r="38" spans="1:3" s="31" customFormat="1" ht="12" customHeight="1">
      <c r="A38" s="458" t="s">
        <v>116</v>
      </c>
      <c r="B38" s="546" t="s">
        <v>202</v>
      </c>
      <c r="C38" s="574"/>
    </row>
    <row r="39" spans="1:3" s="31" customFormat="1" ht="12" customHeight="1">
      <c r="A39" s="458" t="s">
        <v>117</v>
      </c>
      <c r="B39" s="546" t="s">
        <v>203</v>
      </c>
      <c r="C39" s="574"/>
    </row>
    <row r="40" spans="1:3" s="31" customFormat="1" ht="12" customHeight="1">
      <c r="A40" s="458" t="s">
        <v>118</v>
      </c>
      <c r="B40" s="546" t="s">
        <v>204</v>
      </c>
      <c r="C40" s="574"/>
    </row>
    <row r="41" spans="1:3" s="31" customFormat="1" ht="12" customHeight="1">
      <c r="A41" s="458" t="s">
        <v>119</v>
      </c>
      <c r="B41" s="546" t="s">
        <v>377</v>
      </c>
      <c r="C41" s="574"/>
    </row>
    <row r="42" spans="1:3" s="31" customFormat="1" ht="12" customHeight="1">
      <c r="A42" s="458" t="s">
        <v>196</v>
      </c>
      <c r="B42" s="546" t="s">
        <v>206</v>
      </c>
      <c r="C42" s="574"/>
    </row>
    <row r="43" spans="1:3" s="31" customFormat="1" ht="12" customHeight="1">
      <c r="A43" s="459" t="s">
        <v>197</v>
      </c>
      <c r="B43" s="549" t="s">
        <v>313</v>
      </c>
      <c r="C43" s="574"/>
    </row>
    <row r="44" spans="1:3" s="31" customFormat="1" ht="12" customHeight="1" thickBot="1">
      <c r="A44" s="459" t="s">
        <v>312</v>
      </c>
      <c r="B44" s="547" t="s">
        <v>389</v>
      </c>
      <c r="C44" s="574"/>
    </row>
    <row r="45" spans="1:3" s="31" customFormat="1" ht="12" customHeight="1" thickBot="1">
      <c r="A45" s="149" t="s">
        <v>14</v>
      </c>
      <c r="B45" s="544" t="s">
        <v>208</v>
      </c>
      <c r="C45" s="372">
        <f>SUM(C46:C50)</f>
        <v>0</v>
      </c>
    </row>
    <row r="46" spans="1:3" s="31" customFormat="1" ht="12" customHeight="1">
      <c r="A46" s="457" t="s">
        <v>64</v>
      </c>
      <c r="B46" s="545" t="s">
        <v>212</v>
      </c>
      <c r="C46" s="574"/>
    </row>
    <row r="47" spans="1:3" s="31" customFormat="1" ht="12" customHeight="1">
      <c r="A47" s="458" t="s">
        <v>65</v>
      </c>
      <c r="B47" s="546" t="s">
        <v>213</v>
      </c>
      <c r="C47" s="574"/>
    </row>
    <row r="48" spans="1:3" s="31" customFormat="1" ht="12" customHeight="1">
      <c r="A48" s="458" t="s">
        <v>209</v>
      </c>
      <c r="B48" s="546" t="s">
        <v>214</v>
      </c>
      <c r="C48" s="574"/>
    </row>
    <row r="49" spans="1:3" s="31" customFormat="1" ht="12" customHeight="1">
      <c r="A49" s="458" t="s">
        <v>210</v>
      </c>
      <c r="B49" s="546" t="s">
        <v>215</v>
      </c>
      <c r="C49" s="574"/>
    </row>
    <row r="50" spans="1:3" s="31" customFormat="1" ht="12" customHeight="1" thickBot="1">
      <c r="A50" s="459" t="s">
        <v>211</v>
      </c>
      <c r="B50" s="549" t="s">
        <v>216</v>
      </c>
      <c r="C50" s="574"/>
    </row>
    <row r="51" spans="1:3" s="31" customFormat="1" ht="12" customHeight="1" thickBot="1">
      <c r="A51" s="149" t="s">
        <v>120</v>
      </c>
      <c r="B51" s="544" t="s">
        <v>217</v>
      </c>
      <c r="C51" s="372">
        <f>SUM(C52:C52)</f>
        <v>0</v>
      </c>
    </row>
    <row r="52" spans="1:3" s="31" customFormat="1" ht="12" customHeight="1" thickBot="1">
      <c r="A52" s="457" t="s">
        <v>66</v>
      </c>
      <c r="B52" s="546" t="s">
        <v>218</v>
      </c>
      <c r="C52" s="574"/>
    </row>
    <row r="53" spans="1:3" s="31" customFormat="1" ht="12" customHeight="1" thickBot="1">
      <c r="A53" s="149" t="s">
        <v>16</v>
      </c>
      <c r="B53" s="548" t="s">
        <v>219</v>
      </c>
      <c r="C53" s="372">
        <f>SUM(C54:C54)</f>
        <v>0</v>
      </c>
    </row>
    <row r="54" spans="1:3" s="31" customFormat="1" ht="12" customHeight="1" thickBot="1">
      <c r="A54" s="457" t="s">
        <v>121</v>
      </c>
      <c r="B54" s="546" t="s">
        <v>220</v>
      </c>
      <c r="C54" s="574"/>
    </row>
    <row r="55" spans="1:3" s="31" customFormat="1" ht="12" customHeight="1" thickBot="1">
      <c r="A55" s="149" t="s">
        <v>17</v>
      </c>
      <c r="B55" s="544" t="s">
        <v>221</v>
      </c>
      <c r="C55" s="373">
        <f>+C8+C15+C22+C29+C33+C45+C51+C53</f>
        <v>18450750</v>
      </c>
    </row>
    <row r="56" spans="1:3" s="31" customFormat="1" ht="12" customHeight="1" thickBot="1">
      <c r="A56" s="460" t="s">
        <v>276</v>
      </c>
      <c r="B56" s="548" t="s">
        <v>223</v>
      </c>
      <c r="C56" s="574"/>
    </row>
    <row r="57" spans="1:3" s="31" customFormat="1" ht="12" customHeight="1">
      <c r="A57" s="457" t="s">
        <v>240</v>
      </c>
      <c r="B57" s="545" t="s">
        <v>224</v>
      </c>
      <c r="C57" s="574"/>
    </row>
    <row r="58" spans="1:3" s="31" customFormat="1" ht="12" customHeight="1" thickBot="1">
      <c r="A58" s="458" t="s">
        <v>246</v>
      </c>
      <c r="B58" s="546" t="s">
        <v>225</v>
      </c>
      <c r="C58" s="574"/>
    </row>
    <row r="59" spans="1:3" s="31" customFormat="1" ht="12" customHeight="1" thickBot="1">
      <c r="A59" s="460" t="s">
        <v>226</v>
      </c>
      <c r="B59" s="548" t="s">
        <v>227</v>
      </c>
      <c r="C59" s="574"/>
    </row>
    <row r="60" spans="1:3" s="31" customFormat="1" ht="12" customHeight="1" thickBot="1">
      <c r="A60" s="461" t="s">
        <v>228</v>
      </c>
      <c r="B60" s="550" t="s">
        <v>229</v>
      </c>
      <c r="C60" s="363">
        <f>SUM(C61:C62)</f>
        <v>15749533</v>
      </c>
    </row>
    <row r="61" spans="1:3" s="31" customFormat="1" ht="12" customHeight="1">
      <c r="A61" s="457" t="s">
        <v>241</v>
      </c>
      <c r="B61" s="545" t="s">
        <v>230</v>
      </c>
      <c r="C61" s="574">
        <v>15749533</v>
      </c>
    </row>
    <row r="62" spans="1:3" s="31" customFormat="1" ht="12" customHeight="1" thickBot="1">
      <c r="A62" s="459" t="s">
        <v>242</v>
      </c>
      <c r="B62" s="549" t="s">
        <v>231</v>
      </c>
      <c r="C62" s="574"/>
    </row>
    <row r="63" spans="1:3" s="31" customFormat="1" ht="12" customHeight="1" thickBot="1">
      <c r="A63" s="460" t="s">
        <v>232</v>
      </c>
      <c r="B63" s="548" t="s">
        <v>233</v>
      </c>
      <c r="C63" s="574"/>
    </row>
    <row r="64" spans="1:3" s="31" customFormat="1" ht="12" customHeight="1">
      <c r="A64" s="457" t="s">
        <v>243</v>
      </c>
      <c r="B64" s="545" t="s">
        <v>234</v>
      </c>
      <c r="C64" s="574"/>
    </row>
    <row r="65" spans="1:3" s="31" customFormat="1" ht="12" customHeight="1" thickBot="1">
      <c r="A65" s="458" t="s">
        <v>244</v>
      </c>
      <c r="B65" s="546" t="s">
        <v>235</v>
      </c>
      <c r="C65" s="574"/>
    </row>
    <row r="66" spans="1:3" s="31" customFormat="1" ht="12" customHeight="1" thickBot="1">
      <c r="A66" s="460" t="s">
        <v>236</v>
      </c>
      <c r="B66" s="548" t="s">
        <v>245</v>
      </c>
      <c r="C66" s="574"/>
    </row>
    <row r="67" spans="1:3" s="31" customFormat="1" ht="12" customHeight="1" thickBot="1">
      <c r="A67" s="460" t="s">
        <v>237</v>
      </c>
      <c r="B67" s="548" t="s">
        <v>331</v>
      </c>
      <c r="C67" s="574"/>
    </row>
    <row r="68" spans="1:3" s="31" customFormat="1" ht="12" customHeight="1" thickBot="1">
      <c r="A68" s="460" t="s">
        <v>352</v>
      </c>
      <c r="B68" s="548" t="s">
        <v>238</v>
      </c>
      <c r="C68" s="574"/>
    </row>
    <row r="69" spans="1:3" s="31" customFormat="1" ht="12" customHeight="1" thickBot="1">
      <c r="A69" s="460" t="s">
        <v>353</v>
      </c>
      <c r="B69" s="551" t="s">
        <v>334</v>
      </c>
      <c r="C69" s="373">
        <f>+C56+C59+C60+C63+C66+C68+C67</f>
        <v>15749533</v>
      </c>
    </row>
    <row r="70" spans="1:3" s="31" customFormat="1" ht="12" customHeight="1" thickBot="1">
      <c r="A70" s="461" t="s">
        <v>354</v>
      </c>
      <c r="B70" s="552" t="s">
        <v>355</v>
      </c>
      <c r="C70" s="373">
        <f>+C55+C69</f>
        <v>34200283</v>
      </c>
    </row>
    <row r="71" spans="1:3" s="31" customFormat="1" ht="12" customHeight="1" thickBot="1">
      <c r="A71" s="80"/>
      <c r="B71" s="498"/>
      <c r="C71" s="574"/>
    </row>
    <row r="72" spans="1:3" s="31" customFormat="1" ht="12" customHeight="1" thickBot="1">
      <c r="A72" s="82"/>
      <c r="B72" s="504" t="s">
        <v>45</v>
      </c>
      <c r="C72" s="575"/>
    </row>
    <row r="73" spans="1:3" s="31" customFormat="1" ht="12" customHeight="1" thickBot="1">
      <c r="A73" s="386" t="s">
        <v>9</v>
      </c>
      <c r="B73" s="553" t="s">
        <v>432</v>
      </c>
      <c r="C73" s="345">
        <f>+C74+C75+C76+C77+C78+C85</f>
        <v>0</v>
      </c>
    </row>
    <row r="74" spans="1:3" s="30" customFormat="1" ht="12" customHeight="1">
      <c r="A74" s="462" t="s">
        <v>67</v>
      </c>
      <c r="B74" s="554" t="s">
        <v>39</v>
      </c>
      <c r="C74" s="576"/>
    </row>
    <row r="75" spans="1:3" s="31" customFormat="1" ht="12" customHeight="1">
      <c r="A75" s="458" t="s">
        <v>68</v>
      </c>
      <c r="B75" s="555" t="s">
        <v>122</v>
      </c>
      <c r="C75" s="576"/>
    </row>
    <row r="76" spans="1:3" s="31" customFormat="1" ht="12" customHeight="1">
      <c r="A76" s="458" t="s">
        <v>69</v>
      </c>
      <c r="B76" s="555" t="s">
        <v>94</v>
      </c>
      <c r="C76" s="576"/>
    </row>
    <row r="77" spans="1:3" s="31" customFormat="1" ht="12" customHeight="1">
      <c r="A77" s="458" t="s">
        <v>70</v>
      </c>
      <c r="B77" s="556" t="s">
        <v>123</v>
      </c>
      <c r="C77" s="576"/>
    </row>
    <row r="78" spans="1:3" s="31" customFormat="1" ht="12" customHeight="1">
      <c r="A78" s="458" t="s">
        <v>79</v>
      </c>
      <c r="B78" s="354" t="s">
        <v>124</v>
      </c>
      <c r="C78" s="576"/>
    </row>
    <row r="79" spans="1:3" s="31" customFormat="1" ht="12" customHeight="1">
      <c r="A79" s="458" t="s">
        <v>71</v>
      </c>
      <c r="B79" s="555" t="s">
        <v>356</v>
      </c>
      <c r="C79" s="576"/>
    </row>
    <row r="80" spans="1:3" s="31" customFormat="1" ht="12" customHeight="1">
      <c r="A80" s="458" t="s">
        <v>72</v>
      </c>
      <c r="B80" s="557" t="s">
        <v>315</v>
      </c>
      <c r="C80" s="576"/>
    </row>
    <row r="81" spans="1:3" s="31" customFormat="1" ht="12" customHeight="1">
      <c r="A81" s="458" t="s">
        <v>80</v>
      </c>
      <c r="B81" s="557" t="s">
        <v>314</v>
      </c>
      <c r="C81" s="576"/>
    </row>
    <row r="82" spans="1:3" s="30" customFormat="1" ht="12" customHeight="1">
      <c r="A82" s="458" t="s">
        <v>81</v>
      </c>
      <c r="B82" s="557" t="s">
        <v>248</v>
      </c>
      <c r="C82" s="576"/>
    </row>
    <row r="83" spans="1:3" s="30" customFormat="1" ht="12" customHeight="1">
      <c r="A83" s="458" t="s">
        <v>82</v>
      </c>
      <c r="B83" s="558" t="s">
        <v>249</v>
      </c>
      <c r="C83" s="576"/>
    </row>
    <row r="84" spans="1:3" s="30" customFormat="1" ht="12" customHeight="1">
      <c r="A84" s="458" t="s">
        <v>83</v>
      </c>
      <c r="B84" s="558"/>
      <c r="C84" s="576"/>
    </row>
    <row r="85" spans="1:3" s="30" customFormat="1" ht="12" customHeight="1">
      <c r="A85" s="458" t="s">
        <v>85</v>
      </c>
      <c r="B85" s="556" t="s">
        <v>40</v>
      </c>
      <c r="C85" s="576"/>
    </row>
    <row r="86" spans="1:3" s="30" customFormat="1" ht="12" customHeight="1">
      <c r="A86" s="459" t="s">
        <v>420</v>
      </c>
      <c r="B86" s="555" t="s">
        <v>357</v>
      </c>
      <c r="C86" s="576"/>
    </row>
    <row r="87" spans="1:3" s="31" customFormat="1" ht="6.75" customHeight="1" thickBot="1">
      <c r="A87" s="463" t="s">
        <v>421</v>
      </c>
      <c r="B87" s="559" t="s">
        <v>358</v>
      </c>
      <c r="C87" s="576"/>
    </row>
    <row r="88" spans="1:3" s="26" customFormat="1" ht="16.5" customHeight="1" thickBot="1">
      <c r="A88" s="149" t="s">
        <v>10</v>
      </c>
      <c r="B88" s="560" t="s">
        <v>428</v>
      </c>
      <c r="C88" s="372">
        <f>+C89+C91+C93</f>
        <v>0</v>
      </c>
    </row>
    <row r="89" spans="1:3" s="32" customFormat="1" ht="12" customHeight="1">
      <c r="A89" s="457" t="s">
        <v>73</v>
      </c>
      <c r="B89" s="555" t="s">
        <v>158</v>
      </c>
      <c r="C89" s="576"/>
    </row>
    <row r="90" spans="1:3" ht="12" customHeight="1">
      <c r="A90" s="457" t="s">
        <v>74</v>
      </c>
      <c r="B90" s="561" t="s">
        <v>250</v>
      </c>
      <c r="C90" s="576"/>
    </row>
    <row r="91" spans="1:3" ht="12" customHeight="1">
      <c r="A91" s="457" t="s">
        <v>75</v>
      </c>
      <c r="B91" s="561" t="s">
        <v>125</v>
      </c>
      <c r="C91" s="576"/>
    </row>
    <row r="92" spans="1:3" ht="12" customHeight="1">
      <c r="A92" s="457" t="s">
        <v>76</v>
      </c>
      <c r="B92" s="561" t="s">
        <v>251</v>
      </c>
      <c r="C92" s="576"/>
    </row>
    <row r="93" spans="1:3" ht="12" customHeight="1">
      <c r="A93" s="457" t="s">
        <v>77</v>
      </c>
      <c r="B93" s="562" t="s">
        <v>159</v>
      </c>
      <c r="C93" s="576"/>
    </row>
    <row r="94" spans="1:3" ht="12" customHeight="1">
      <c r="A94" s="457" t="s">
        <v>84</v>
      </c>
      <c r="B94" s="563" t="s">
        <v>412</v>
      </c>
      <c r="C94" s="576"/>
    </row>
    <row r="95" spans="1:3" ht="12" customHeight="1" thickBot="1">
      <c r="A95" s="465" t="s">
        <v>86</v>
      </c>
      <c r="B95" s="558" t="s">
        <v>252</v>
      </c>
      <c r="C95" s="576"/>
    </row>
    <row r="96" spans="1:3" ht="12" customHeight="1" thickBot="1">
      <c r="A96" s="149" t="s">
        <v>11</v>
      </c>
      <c r="B96" s="564" t="s">
        <v>319</v>
      </c>
      <c r="C96" s="372">
        <f>+C73+C88</f>
        <v>0</v>
      </c>
    </row>
    <row r="97" spans="1:3" ht="12" customHeight="1" thickBot="1">
      <c r="A97" s="149" t="s">
        <v>12</v>
      </c>
      <c r="B97" s="564" t="s">
        <v>320</v>
      </c>
      <c r="C97" s="576"/>
    </row>
    <row r="98" spans="1:3" ht="12" customHeight="1">
      <c r="A98" s="457" t="s">
        <v>192</v>
      </c>
      <c r="B98" s="565" t="s">
        <v>359</v>
      </c>
      <c r="C98" s="574"/>
    </row>
    <row r="99" spans="1:3" ht="12" customHeight="1" thickBot="1">
      <c r="A99" s="457" t="s">
        <v>193</v>
      </c>
      <c r="B99" s="565" t="s">
        <v>323</v>
      </c>
      <c r="C99" s="576"/>
    </row>
    <row r="100" spans="1:3" ht="12" customHeight="1" thickBot="1">
      <c r="A100" s="149" t="s">
        <v>13</v>
      </c>
      <c r="B100" s="564" t="s">
        <v>321</v>
      </c>
      <c r="C100" s="576"/>
    </row>
    <row r="101" spans="1:3" ht="12" customHeight="1" thickBot="1">
      <c r="A101" s="149" t="s">
        <v>14</v>
      </c>
      <c r="B101" s="564" t="s">
        <v>373</v>
      </c>
      <c r="C101" s="373">
        <f>+C102+C103+C104</f>
        <v>34200283</v>
      </c>
    </row>
    <row r="102" spans="1:3" ht="12" customHeight="1">
      <c r="A102" s="457" t="s">
        <v>64</v>
      </c>
      <c r="B102" s="565" t="s">
        <v>253</v>
      </c>
      <c r="C102" s="576"/>
    </row>
    <row r="103" spans="1:3" ht="12" customHeight="1">
      <c r="A103" s="457" t="s">
        <v>65</v>
      </c>
      <c r="B103" s="565" t="s">
        <v>254</v>
      </c>
      <c r="C103" s="576"/>
    </row>
    <row r="104" spans="1:3" ht="12" customHeight="1" thickBot="1">
      <c r="A104" s="457" t="s">
        <v>209</v>
      </c>
      <c r="B104" s="565" t="s">
        <v>372</v>
      </c>
      <c r="C104" s="492">
        <v>34200283</v>
      </c>
    </row>
    <row r="105" spans="1:3" ht="12" customHeight="1" thickBot="1">
      <c r="A105" s="149" t="s">
        <v>15</v>
      </c>
      <c r="B105" s="564" t="s">
        <v>326</v>
      </c>
      <c r="C105" s="375"/>
    </row>
    <row r="106" spans="1:3" ht="12" customHeight="1" thickBot="1">
      <c r="A106" s="466" t="s">
        <v>16</v>
      </c>
      <c r="B106" s="564" t="s">
        <v>327</v>
      </c>
      <c r="C106" s="576"/>
    </row>
    <row r="107" spans="1:3" ht="12" customHeight="1" thickBot="1">
      <c r="A107" s="466" t="s">
        <v>17</v>
      </c>
      <c r="B107" s="564" t="s">
        <v>328</v>
      </c>
      <c r="C107" s="576"/>
    </row>
    <row r="108" spans="1:3" ht="12" customHeight="1" thickBot="1">
      <c r="A108" s="149" t="s">
        <v>18</v>
      </c>
      <c r="B108" s="564" t="s">
        <v>330</v>
      </c>
      <c r="C108" s="377">
        <f>+C97+C100+C101+C105+C106+C107</f>
        <v>34200283</v>
      </c>
    </row>
    <row r="109" spans="1:3" ht="12" customHeight="1" thickBot="1">
      <c r="A109" s="467" t="s">
        <v>19</v>
      </c>
      <c r="B109" s="550" t="s">
        <v>329</v>
      </c>
      <c r="C109" s="377">
        <f>+C96+C108</f>
        <v>34200283</v>
      </c>
    </row>
    <row r="110" spans="2:3" ht="12" customHeight="1" thickBot="1">
      <c r="B110" s="512"/>
      <c r="C110" s="576"/>
    </row>
    <row r="111" spans="1:3" ht="12" customHeight="1" thickBot="1">
      <c r="A111" s="86" t="s">
        <v>360</v>
      </c>
      <c r="B111" s="566"/>
      <c r="C111" s="576"/>
    </row>
    <row r="112" spans="1:3" ht="12" customHeight="1" thickBot="1">
      <c r="A112" s="86" t="s">
        <v>139</v>
      </c>
      <c r="B112" s="566"/>
      <c r="C112" s="576"/>
    </row>
    <row r="113" spans="1:2" ht="12.75">
      <c r="A113" s="180"/>
      <c r="B113" s="181"/>
    </row>
    <row r="114" spans="1:3" ht="12.75">
      <c r="A114" s="180"/>
      <c r="B114" s="181"/>
      <c r="C114" s="182"/>
    </row>
    <row r="115" spans="1:3" ht="12.75">
      <c r="A115" s="180"/>
      <c r="B115" s="181"/>
      <c r="C115" s="182"/>
    </row>
    <row r="116" spans="1:3" ht="12.75">
      <c r="A116" s="180"/>
      <c r="B116" s="181"/>
      <c r="C116" s="182"/>
    </row>
    <row r="117" spans="1:3" ht="12.75">
      <c r="A117" s="180"/>
      <c r="B117" s="181"/>
      <c r="C117" s="182"/>
    </row>
    <row r="118" spans="1:3" ht="12.75">
      <c r="A118" s="180"/>
      <c r="B118" s="181"/>
      <c r="C118" s="182"/>
    </row>
    <row r="119" spans="1:3" ht="12.75">
      <c r="A119" s="180"/>
      <c r="B119" s="181"/>
      <c r="C119" s="182"/>
    </row>
    <row r="120" spans="1:3" ht="12.75">
      <c r="A120" s="180"/>
      <c r="B120" s="181"/>
      <c r="C120" s="182"/>
    </row>
    <row r="121" spans="1:3" ht="12.75">
      <c r="A121" s="180"/>
      <c r="B121" s="181"/>
      <c r="C121" s="182"/>
    </row>
    <row r="122" spans="1:3" ht="12.75">
      <c r="A122" s="180"/>
      <c r="B122" s="181"/>
      <c r="C122" s="182"/>
    </row>
    <row r="123" spans="1:3" ht="12.75">
      <c r="A123" s="180"/>
      <c r="B123" s="181"/>
      <c r="C123" s="182"/>
    </row>
    <row r="124" spans="1:3" ht="12.75">
      <c r="A124" s="180"/>
      <c r="B124" s="181"/>
      <c r="C124" s="182"/>
    </row>
    <row r="125" spans="1:3" ht="12.75">
      <c r="A125" s="180"/>
      <c r="B125" s="181"/>
      <c r="C125" s="182"/>
    </row>
    <row r="126" spans="1:3" ht="12.75">
      <c r="A126" s="180"/>
      <c r="B126" s="181"/>
      <c r="C126" s="182"/>
    </row>
    <row r="127" spans="1:3" ht="12.75">
      <c r="A127" s="180"/>
      <c r="B127" s="181"/>
      <c r="C127" s="182"/>
    </row>
    <row r="128" spans="1:3" ht="12.75">
      <c r="A128" s="180"/>
      <c r="B128" s="181"/>
      <c r="C128" s="182"/>
    </row>
    <row r="129" spans="1:3" ht="12.75">
      <c r="A129" s="180"/>
      <c r="B129" s="181"/>
      <c r="C129" s="1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view="pageBreakPreview" zoomScale="60" zoomScaleNormal="120" workbookViewId="0" topLeftCell="A1">
      <selection activeCell="B16" sqref="B16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17.75390625" style="85" customWidth="1"/>
    <col min="4" max="16384" width="9.25390625" style="85" customWidth="1"/>
  </cols>
  <sheetData>
    <row r="1" spans="1:3" s="74" customFormat="1" ht="21" customHeight="1" thickBot="1">
      <c r="A1" s="162"/>
      <c r="B1" s="163"/>
      <c r="C1" s="161" t="s">
        <v>465</v>
      </c>
    </row>
    <row r="2" spans="1:3" s="132" customFormat="1" ht="34.5">
      <c r="A2" s="164" t="s">
        <v>137</v>
      </c>
      <c r="B2" s="165" t="s">
        <v>407</v>
      </c>
      <c r="C2" s="183" t="s">
        <v>47</v>
      </c>
    </row>
    <row r="3" spans="1:3" s="132" customFormat="1" ht="23.25" thickBot="1">
      <c r="A3" s="184" t="s">
        <v>136</v>
      </c>
      <c r="B3" s="168" t="s">
        <v>280</v>
      </c>
      <c r="C3" s="185" t="s">
        <v>42</v>
      </c>
    </row>
    <row r="4" spans="1:3" s="133" customFormat="1" ht="15.75" customHeight="1" thickBot="1">
      <c r="A4" s="170"/>
      <c r="B4" s="170"/>
      <c r="C4" s="171" t="str">
        <f>'KV_9.1.3.sz.mell'!C4</f>
        <v>Forintban!</v>
      </c>
    </row>
    <row r="5" spans="1:3" ht="13.5" thickBot="1">
      <c r="A5" s="468" t="s">
        <v>138</v>
      </c>
      <c r="B5" s="469" t="s">
        <v>380</v>
      </c>
      <c r="C5" s="470" t="s">
        <v>43</v>
      </c>
    </row>
    <row r="6" spans="1:3" s="134" customFormat="1" ht="12.75" customHeight="1" thickBot="1">
      <c r="A6" s="471"/>
      <c r="B6" s="472" t="s">
        <v>342</v>
      </c>
      <c r="C6" s="473" t="s">
        <v>343</v>
      </c>
    </row>
    <row r="7" spans="1:3" s="134" customFormat="1" ht="15.75" customHeight="1" thickBot="1">
      <c r="A7" s="474"/>
      <c r="B7" s="475" t="s">
        <v>44</v>
      </c>
      <c r="C7" s="476"/>
    </row>
    <row r="8" spans="1:3" s="119" customFormat="1" ht="12" customHeight="1" thickBot="1">
      <c r="A8" s="477" t="s">
        <v>9</v>
      </c>
      <c r="B8" s="478" t="s">
        <v>361</v>
      </c>
      <c r="C8" s="426">
        <f>SUM(C9:C19)</f>
        <v>229000</v>
      </c>
    </row>
    <row r="9" spans="1:3" s="119" customFormat="1" ht="12" customHeight="1">
      <c r="A9" s="479" t="s">
        <v>67</v>
      </c>
      <c r="B9" s="347" t="s">
        <v>198</v>
      </c>
      <c r="C9" s="480"/>
    </row>
    <row r="10" spans="1:3" s="119" customFormat="1" ht="12" customHeight="1">
      <c r="A10" s="481" t="s">
        <v>68</v>
      </c>
      <c r="B10" s="350" t="s">
        <v>199</v>
      </c>
      <c r="C10" s="482">
        <v>180000</v>
      </c>
    </row>
    <row r="11" spans="1:3" s="119" customFormat="1" ht="12" customHeight="1">
      <c r="A11" s="481" t="s">
        <v>69</v>
      </c>
      <c r="B11" s="350" t="s">
        <v>200</v>
      </c>
      <c r="C11" s="482"/>
    </row>
    <row r="12" spans="1:3" s="119" customFormat="1" ht="12" customHeight="1">
      <c r="A12" s="481" t="s">
        <v>70</v>
      </c>
      <c r="B12" s="350" t="s">
        <v>201</v>
      </c>
      <c r="C12" s="482"/>
    </row>
    <row r="13" spans="1:3" s="119" customFormat="1" ht="12" customHeight="1">
      <c r="A13" s="481" t="s">
        <v>101</v>
      </c>
      <c r="B13" s="350" t="s">
        <v>202</v>
      </c>
      <c r="C13" s="482"/>
    </row>
    <row r="14" spans="1:3" s="119" customFormat="1" ht="12" customHeight="1">
      <c r="A14" s="481" t="s">
        <v>71</v>
      </c>
      <c r="B14" s="350" t="s">
        <v>281</v>
      </c>
      <c r="C14" s="482">
        <v>49000</v>
      </c>
    </row>
    <row r="15" spans="1:3" s="119" customFormat="1" ht="12" customHeight="1">
      <c r="A15" s="481" t="s">
        <v>72</v>
      </c>
      <c r="B15" s="483" t="s">
        <v>282</v>
      </c>
      <c r="C15" s="482"/>
    </row>
    <row r="16" spans="1:3" s="119" customFormat="1" ht="12" customHeight="1">
      <c r="A16" s="481" t="s">
        <v>80</v>
      </c>
      <c r="B16" s="350" t="s">
        <v>205</v>
      </c>
      <c r="C16" s="484"/>
    </row>
    <row r="17" spans="1:3" s="135" customFormat="1" ht="12" customHeight="1">
      <c r="A17" s="481" t="s">
        <v>81</v>
      </c>
      <c r="B17" s="350" t="s">
        <v>206</v>
      </c>
      <c r="C17" s="482"/>
    </row>
    <row r="18" spans="1:3" s="135" customFormat="1" ht="12" customHeight="1">
      <c r="A18" s="481" t="s">
        <v>82</v>
      </c>
      <c r="B18" s="350" t="s">
        <v>313</v>
      </c>
      <c r="C18" s="485"/>
    </row>
    <row r="19" spans="1:3" s="135" customFormat="1" ht="12" customHeight="1" thickBot="1">
      <c r="A19" s="481" t="s">
        <v>83</v>
      </c>
      <c r="B19" s="483" t="s">
        <v>207</v>
      </c>
      <c r="C19" s="485"/>
    </row>
    <row r="20" spans="1:3" s="119" customFormat="1" ht="12" customHeight="1" thickBot="1">
      <c r="A20" s="477" t="s">
        <v>10</v>
      </c>
      <c r="B20" s="478" t="s">
        <v>283</v>
      </c>
      <c r="C20" s="426">
        <f>SUM(C21:C23)</f>
        <v>0</v>
      </c>
    </row>
    <row r="21" spans="1:3" s="135" customFormat="1" ht="12" customHeight="1">
      <c r="A21" s="481" t="s">
        <v>73</v>
      </c>
      <c r="B21" s="374" t="s">
        <v>184</v>
      </c>
      <c r="C21" s="482"/>
    </row>
    <row r="22" spans="1:3" s="135" customFormat="1" ht="12" customHeight="1">
      <c r="A22" s="481" t="s">
        <v>74</v>
      </c>
      <c r="B22" s="350" t="s">
        <v>284</v>
      </c>
      <c r="C22" s="482"/>
    </row>
    <row r="23" spans="1:3" s="135" customFormat="1" ht="12" customHeight="1">
      <c r="A23" s="481" t="s">
        <v>75</v>
      </c>
      <c r="B23" s="350" t="s">
        <v>285</v>
      </c>
      <c r="C23" s="482"/>
    </row>
    <row r="24" spans="1:3" s="135" customFormat="1" ht="12" customHeight="1" thickBot="1">
      <c r="A24" s="481" t="s">
        <v>76</v>
      </c>
      <c r="B24" s="350" t="s">
        <v>362</v>
      </c>
      <c r="C24" s="482"/>
    </row>
    <row r="25" spans="1:3" s="135" customFormat="1" ht="12" customHeight="1" thickBot="1">
      <c r="A25" s="486" t="s">
        <v>11</v>
      </c>
      <c r="B25" s="371" t="s">
        <v>114</v>
      </c>
      <c r="C25" s="487"/>
    </row>
    <row r="26" spans="1:3" s="135" customFormat="1" ht="12" customHeight="1" thickBot="1">
      <c r="A26" s="486" t="s">
        <v>12</v>
      </c>
      <c r="B26" s="371" t="s">
        <v>363</v>
      </c>
      <c r="C26" s="426">
        <f>+C27+C28+C29</f>
        <v>0</v>
      </c>
    </row>
    <row r="27" spans="1:3" s="135" customFormat="1" ht="12" customHeight="1">
      <c r="A27" s="488" t="s">
        <v>192</v>
      </c>
      <c r="B27" s="489" t="s">
        <v>189</v>
      </c>
      <c r="C27" s="414"/>
    </row>
    <row r="28" spans="1:3" s="135" customFormat="1" ht="12" customHeight="1">
      <c r="A28" s="488" t="s">
        <v>193</v>
      </c>
      <c r="B28" s="489" t="s">
        <v>284</v>
      </c>
      <c r="C28" s="482"/>
    </row>
    <row r="29" spans="1:3" s="135" customFormat="1" ht="12" customHeight="1">
      <c r="A29" s="488" t="s">
        <v>194</v>
      </c>
      <c r="B29" s="490" t="s">
        <v>287</v>
      </c>
      <c r="C29" s="482"/>
    </row>
    <row r="30" spans="1:3" s="135" customFormat="1" ht="12" customHeight="1" thickBot="1">
      <c r="A30" s="481" t="s">
        <v>195</v>
      </c>
      <c r="B30" s="491" t="s">
        <v>364</v>
      </c>
      <c r="C30" s="492"/>
    </row>
    <row r="31" spans="1:3" s="135" customFormat="1" ht="12" customHeight="1" thickBot="1">
      <c r="A31" s="486" t="s">
        <v>13</v>
      </c>
      <c r="B31" s="371" t="s">
        <v>288</v>
      </c>
      <c r="C31" s="426">
        <f>+C32+C33+C34</f>
        <v>0</v>
      </c>
    </row>
    <row r="32" spans="1:3" s="135" customFormat="1" ht="12" customHeight="1">
      <c r="A32" s="488" t="s">
        <v>61</v>
      </c>
      <c r="B32" s="489" t="s">
        <v>212</v>
      </c>
      <c r="C32" s="414"/>
    </row>
    <row r="33" spans="1:3" s="135" customFormat="1" ht="12" customHeight="1">
      <c r="A33" s="488" t="s">
        <v>62</v>
      </c>
      <c r="B33" s="490" t="s">
        <v>213</v>
      </c>
      <c r="C33" s="429"/>
    </row>
    <row r="34" spans="1:3" s="135" customFormat="1" ht="12" customHeight="1" thickBot="1">
      <c r="A34" s="481" t="s">
        <v>63</v>
      </c>
      <c r="B34" s="491" t="s">
        <v>214</v>
      </c>
      <c r="C34" s="492"/>
    </row>
    <row r="35" spans="1:3" s="119" customFormat="1" ht="12" customHeight="1" thickBot="1">
      <c r="A35" s="486" t="s">
        <v>14</v>
      </c>
      <c r="B35" s="371" t="s">
        <v>258</v>
      </c>
      <c r="C35" s="487"/>
    </row>
    <row r="36" spans="1:3" s="119" customFormat="1" ht="12" customHeight="1" thickBot="1">
      <c r="A36" s="486" t="s">
        <v>15</v>
      </c>
      <c r="B36" s="371" t="s">
        <v>289</v>
      </c>
      <c r="C36" s="493"/>
    </row>
    <row r="37" spans="1:3" s="119" customFormat="1" ht="12" customHeight="1" thickBot="1">
      <c r="A37" s="477" t="s">
        <v>16</v>
      </c>
      <c r="B37" s="371" t="s">
        <v>290</v>
      </c>
      <c r="C37" s="115">
        <f>+C8+C20+C25+C26+C31+C35+C36</f>
        <v>229000</v>
      </c>
    </row>
    <row r="38" spans="1:3" s="119" customFormat="1" ht="12" customHeight="1" thickBot="1">
      <c r="A38" s="494" t="s">
        <v>17</v>
      </c>
      <c r="B38" s="371" t="s">
        <v>291</v>
      </c>
      <c r="C38" s="115">
        <f>+C39+C40+C41</f>
        <v>72270000</v>
      </c>
    </row>
    <row r="39" spans="1:3" s="119" customFormat="1" ht="12" customHeight="1">
      <c r="A39" s="488" t="s">
        <v>292</v>
      </c>
      <c r="B39" s="489" t="s">
        <v>163</v>
      </c>
      <c r="C39" s="414">
        <v>2991435</v>
      </c>
    </row>
    <row r="40" spans="1:3" s="119" customFormat="1" ht="12" customHeight="1">
      <c r="A40" s="488" t="s">
        <v>293</v>
      </c>
      <c r="B40" s="490" t="s">
        <v>2</v>
      </c>
      <c r="C40" s="429"/>
    </row>
    <row r="41" spans="1:3" s="135" customFormat="1" ht="12" customHeight="1" thickBot="1">
      <c r="A41" s="481" t="s">
        <v>294</v>
      </c>
      <c r="B41" s="491" t="s">
        <v>295</v>
      </c>
      <c r="C41" s="492">
        <v>69278565</v>
      </c>
    </row>
    <row r="42" spans="1:3" s="135" customFormat="1" ht="15" customHeight="1" thickBot="1">
      <c r="A42" s="494" t="s">
        <v>18</v>
      </c>
      <c r="B42" s="495" t="s">
        <v>296</v>
      </c>
      <c r="C42" s="496">
        <f>+C37+C38</f>
        <v>72499000</v>
      </c>
    </row>
    <row r="43" spans="1:3" s="135" customFormat="1" ht="15" customHeight="1">
      <c r="A43" s="497"/>
      <c r="B43" s="498"/>
      <c r="C43" s="499"/>
    </row>
    <row r="44" spans="1:3" ht="13.5" thickBot="1">
      <c r="A44" s="500"/>
      <c r="B44" s="501"/>
      <c r="C44" s="502"/>
    </row>
    <row r="45" spans="1:3" s="134" customFormat="1" ht="16.5" customHeight="1" thickBot="1">
      <c r="A45" s="503"/>
      <c r="B45" s="504" t="s">
        <v>45</v>
      </c>
      <c r="C45" s="496"/>
    </row>
    <row r="46" spans="1:3" s="136" customFormat="1" ht="12" customHeight="1" thickBot="1">
      <c r="A46" s="486" t="s">
        <v>9</v>
      </c>
      <c r="B46" s="371" t="s">
        <v>297</v>
      </c>
      <c r="C46" s="426">
        <f>SUM(C47:C51)</f>
        <v>71849000</v>
      </c>
    </row>
    <row r="47" spans="1:3" ht="12" customHeight="1">
      <c r="A47" s="481" t="s">
        <v>67</v>
      </c>
      <c r="B47" s="374" t="s">
        <v>39</v>
      </c>
      <c r="C47" s="414">
        <v>55072000</v>
      </c>
    </row>
    <row r="48" spans="1:3" ht="12" customHeight="1">
      <c r="A48" s="481" t="s">
        <v>68</v>
      </c>
      <c r="B48" s="350" t="s">
        <v>122</v>
      </c>
      <c r="C48" s="417">
        <v>8579000</v>
      </c>
    </row>
    <row r="49" spans="1:3" ht="12" customHeight="1">
      <c r="A49" s="481" t="s">
        <v>69</v>
      </c>
      <c r="B49" s="350" t="s">
        <v>94</v>
      </c>
      <c r="C49" s="417">
        <v>8198000</v>
      </c>
    </row>
    <row r="50" spans="1:3" ht="12" customHeight="1">
      <c r="A50" s="481" t="s">
        <v>70</v>
      </c>
      <c r="B50" s="350" t="s">
        <v>123</v>
      </c>
      <c r="C50" s="417"/>
    </row>
    <row r="51" spans="1:3" ht="12" customHeight="1" thickBot="1">
      <c r="A51" s="481" t="s">
        <v>101</v>
      </c>
      <c r="B51" s="350" t="s">
        <v>124</v>
      </c>
      <c r="C51" s="417"/>
    </row>
    <row r="52" spans="1:3" ht="12" customHeight="1" thickBot="1">
      <c r="A52" s="486" t="s">
        <v>10</v>
      </c>
      <c r="B52" s="371" t="s">
        <v>298</v>
      </c>
      <c r="C52" s="426">
        <f>SUM(C53:C55)</f>
        <v>650000</v>
      </c>
    </row>
    <row r="53" spans="1:3" s="136" customFormat="1" ht="12" customHeight="1">
      <c r="A53" s="481" t="s">
        <v>73</v>
      </c>
      <c r="B53" s="374" t="s">
        <v>158</v>
      </c>
      <c r="C53" s="414">
        <v>650000</v>
      </c>
    </row>
    <row r="54" spans="1:3" ht="12" customHeight="1">
      <c r="A54" s="481" t="s">
        <v>74</v>
      </c>
      <c r="B54" s="350" t="s">
        <v>125</v>
      </c>
      <c r="C54" s="417"/>
    </row>
    <row r="55" spans="1:3" ht="12" customHeight="1">
      <c r="A55" s="481" t="s">
        <v>75</v>
      </c>
      <c r="B55" s="350" t="s">
        <v>46</v>
      </c>
      <c r="C55" s="417"/>
    </row>
    <row r="56" spans="1:3" ht="12" customHeight="1" thickBot="1">
      <c r="A56" s="481" t="s">
        <v>76</v>
      </c>
      <c r="B56" s="350" t="s">
        <v>365</v>
      </c>
      <c r="C56" s="417"/>
    </row>
    <row r="57" spans="1:3" ht="12" customHeight="1" thickBot="1">
      <c r="A57" s="486" t="s">
        <v>11</v>
      </c>
      <c r="B57" s="371" t="s">
        <v>5</v>
      </c>
      <c r="C57" s="487"/>
    </row>
    <row r="58" spans="1:3" ht="15" customHeight="1" thickBot="1">
      <c r="A58" s="486" t="s">
        <v>12</v>
      </c>
      <c r="B58" s="505" t="s">
        <v>370</v>
      </c>
      <c r="C58" s="506">
        <f>+C46+C52+C57</f>
        <v>72499000</v>
      </c>
    </row>
    <row r="59" ht="13.5" thickBot="1">
      <c r="C59" s="189">
        <f>C42-C58</f>
        <v>0</v>
      </c>
    </row>
    <row r="60" spans="1:3" ht="15" customHeight="1" thickBot="1">
      <c r="A60" s="86" t="s">
        <v>360</v>
      </c>
      <c r="B60" s="87"/>
      <c r="C60" s="33">
        <v>10</v>
      </c>
    </row>
    <row r="61" spans="1:3" ht="14.25" customHeight="1" thickBot="1">
      <c r="A61" s="86" t="s">
        <v>139</v>
      </c>
      <c r="B61" s="87"/>
      <c r="C61" s="33"/>
    </row>
    <row r="62" spans="1:3" ht="12.75">
      <c r="A62" s="186"/>
      <c r="B62" s="187"/>
      <c r="C62" s="187"/>
    </row>
    <row r="63" spans="1:2" ht="12.75">
      <c r="A63" s="186"/>
      <c r="B63" s="187"/>
    </row>
    <row r="64" spans="1:3" ht="12.75">
      <c r="A64" s="186"/>
      <c r="B64" s="187"/>
      <c r="C64" s="187"/>
    </row>
    <row r="65" spans="1:3" ht="12.75">
      <c r="A65" s="186"/>
      <c r="B65" s="187"/>
      <c r="C65" s="187"/>
    </row>
    <row r="66" spans="1:3" ht="12.75">
      <c r="A66" s="186"/>
      <c r="B66" s="187"/>
      <c r="C66" s="187"/>
    </row>
    <row r="67" spans="1:3" ht="12.75">
      <c r="A67" s="186"/>
      <c r="B67" s="187"/>
      <c r="C67" s="187"/>
    </row>
    <row r="68" spans="1:3" ht="12.75">
      <c r="A68" s="186"/>
      <c r="B68" s="187"/>
      <c r="C68" s="187"/>
    </row>
    <row r="69" spans="1:3" ht="12.75">
      <c r="A69" s="186"/>
      <c r="B69" s="187"/>
      <c r="C69" s="187"/>
    </row>
    <row r="70" spans="1:3" ht="12.75">
      <c r="A70" s="186"/>
      <c r="B70" s="187"/>
      <c r="C70" s="187"/>
    </row>
    <row r="71" spans="1:3" ht="12.75">
      <c r="A71" s="186"/>
      <c r="B71" s="187"/>
      <c r="C71" s="187"/>
    </row>
    <row r="72" spans="1:3" ht="12.75">
      <c r="A72" s="186"/>
      <c r="B72" s="187"/>
      <c r="C72" s="187"/>
    </row>
    <row r="73" spans="1:3" ht="12.75">
      <c r="A73" s="186"/>
      <c r="B73" s="187"/>
      <c r="C73" s="187"/>
    </row>
    <row r="74" spans="1:3" ht="12.75">
      <c r="A74" s="186"/>
      <c r="B74" s="187"/>
      <c r="C74" s="187"/>
    </row>
    <row r="75" spans="1:3" ht="12.75">
      <c r="A75" s="186"/>
      <c r="B75" s="187"/>
      <c r="C75" s="187"/>
    </row>
    <row r="76" spans="1:3" ht="12.75">
      <c r="A76" s="186"/>
      <c r="B76" s="187"/>
      <c r="C76" s="187"/>
    </row>
    <row r="77" spans="1:3" ht="12.75">
      <c r="A77" s="186"/>
      <c r="B77" s="187"/>
      <c r="C77" s="187"/>
    </row>
    <row r="78" spans="1:3" ht="12.75">
      <c r="A78" s="186"/>
      <c r="B78" s="187"/>
      <c r="C78" s="187"/>
    </row>
    <row r="79" spans="1:3" ht="12.75">
      <c r="A79" s="186"/>
      <c r="B79" s="187"/>
      <c r="C79" s="187"/>
    </row>
    <row r="80" spans="1:3" ht="12.75">
      <c r="A80" s="186"/>
      <c r="B80" s="187"/>
      <c r="C80" s="187"/>
    </row>
    <row r="81" spans="1:3" ht="12.75">
      <c r="A81" s="186"/>
      <c r="B81" s="187"/>
      <c r="C81" s="187"/>
    </row>
    <row r="82" spans="1:3" ht="12.75">
      <c r="A82" s="186"/>
      <c r="B82" s="187"/>
      <c r="C82" s="187"/>
    </row>
    <row r="83" spans="1:3" ht="12.75">
      <c r="A83" s="186"/>
      <c r="B83" s="187"/>
      <c r="C83" s="1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view="pageBreakPreview" zoomScale="60" zoomScaleNormal="120" workbookViewId="0" topLeftCell="A1">
      <selection activeCell="C5" sqref="C5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25.00390625" style="85" customWidth="1"/>
    <col min="4" max="16384" width="9.25390625" style="85" customWidth="1"/>
  </cols>
  <sheetData>
    <row r="1" spans="1:3" s="74" customFormat="1" ht="21" customHeight="1" thickBot="1">
      <c r="A1" s="73"/>
      <c r="B1" s="75"/>
      <c r="C1" s="161" t="s">
        <v>466</v>
      </c>
    </row>
    <row r="2" spans="1:3" s="132" customFormat="1" ht="34.5">
      <c r="A2" s="126" t="s">
        <v>137</v>
      </c>
      <c r="B2" s="159" t="s">
        <v>407</v>
      </c>
      <c r="C2" s="117" t="s">
        <v>47</v>
      </c>
    </row>
    <row r="3" spans="1:3" s="132" customFormat="1" ht="23.25" thickBot="1">
      <c r="A3" s="131" t="s">
        <v>136</v>
      </c>
      <c r="B3" s="160" t="s">
        <v>299</v>
      </c>
      <c r="C3" s="118" t="s">
        <v>47</v>
      </c>
    </row>
    <row r="4" spans="1:3" s="133" customFormat="1" ht="15.75" customHeight="1" thickBot="1">
      <c r="A4" s="76"/>
      <c r="B4" s="76"/>
      <c r="C4" s="77" t="str">
        <f>'KV_9.2.sz.mell'!C4</f>
        <v>Forintban!</v>
      </c>
    </row>
    <row r="5" spans="1:3" ht="13.5" thickBot="1">
      <c r="A5" s="608" t="s">
        <v>138</v>
      </c>
      <c r="B5" s="609" t="s">
        <v>380</v>
      </c>
      <c r="C5" s="610" t="s">
        <v>43</v>
      </c>
    </row>
    <row r="6" spans="1:3" s="134" customFormat="1" ht="12.75" customHeight="1" thickBot="1">
      <c r="A6" s="611"/>
      <c r="B6" s="70" t="s">
        <v>342</v>
      </c>
      <c r="C6" s="71" t="s">
        <v>343</v>
      </c>
    </row>
    <row r="7" spans="1:3" s="134" customFormat="1" ht="15.75" customHeight="1" thickBot="1">
      <c r="A7" s="78"/>
      <c r="B7" s="79" t="s">
        <v>44</v>
      </c>
      <c r="C7" s="612"/>
    </row>
    <row r="8" spans="1:3" s="119" customFormat="1" ht="12" customHeight="1" thickBot="1">
      <c r="A8" s="611" t="s">
        <v>9</v>
      </c>
      <c r="B8" s="613" t="s">
        <v>361</v>
      </c>
      <c r="C8" s="480"/>
    </row>
    <row r="9" spans="1:3" s="119" customFormat="1" ht="12" customHeight="1">
      <c r="A9" s="614" t="s">
        <v>67</v>
      </c>
      <c r="B9" s="615" t="s">
        <v>198</v>
      </c>
      <c r="C9" s="480"/>
    </row>
    <row r="10" spans="1:3" s="119" customFormat="1" ht="12" customHeight="1">
      <c r="A10" s="616" t="s">
        <v>68</v>
      </c>
      <c r="B10" s="5" t="s">
        <v>199</v>
      </c>
      <c r="C10" s="482"/>
    </row>
    <row r="11" spans="1:3" s="119" customFormat="1" ht="12" customHeight="1">
      <c r="A11" s="616" t="s">
        <v>69</v>
      </c>
      <c r="B11" s="5" t="s">
        <v>200</v>
      </c>
      <c r="C11" s="482"/>
    </row>
    <row r="12" spans="1:3" s="119" customFormat="1" ht="12" customHeight="1">
      <c r="A12" s="616" t="s">
        <v>70</v>
      </c>
      <c r="B12" s="5" t="s">
        <v>201</v>
      </c>
      <c r="C12" s="482"/>
    </row>
    <row r="13" spans="1:3" s="119" customFormat="1" ht="12" customHeight="1">
      <c r="A13" s="616" t="s">
        <v>101</v>
      </c>
      <c r="B13" s="5" t="s">
        <v>202</v>
      </c>
      <c r="C13" s="482"/>
    </row>
    <row r="14" spans="1:3" s="119" customFormat="1" ht="12" customHeight="1">
      <c r="A14" s="616" t="s">
        <v>71</v>
      </c>
      <c r="B14" s="5" t="s">
        <v>281</v>
      </c>
      <c r="C14" s="482"/>
    </row>
    <row r="15" spans="1:3" s="119" customFormat="1" ht="12" customHeight="1">
      <c r="A15" s="616" t="s">
        <v>72</v>
      </c>
      <c r="B15" s="617" t="s">
        <v>282</v>
      </c>
      <c r="C15" s="482"/>
    </row>
    <row r="16" spans="1:3" s="119" customFormat="1" ht="12" customHeight="1">
      <c r="A16" s="616" t="s">
        <v>80</v>
      </c>
      <c r="B16" s="5" t="s">
        <v>205</v>
      </c>
      <c r="C16" s="484"/>
    </row>
    <row r="17" spans="1:3" s="135" customFormat="1" ht="12" customHeight="1">
      <c r="A17" s="616" t="s">
        <v>81</v>
      </c>
      <c r="B17" s="5" t="s">
        <v>206</v>
      </c>
      <c r="C17" s="482"/>
    </row>
    <row r="18" spans="1:3" s="135" customFormat="1" ht="12" customHeight="1">
      <c r="A18" s="616" t="s">
        <v>82</v>
      </c>
      <c r="B18" s="5" t="s">
        <v>313</v>
      </c>
      <c r="C18" s="485"/>
    </row>
    <row r="19" spans="1:3" s="135" customFormat="1" ht="12" customHeight="1" thickBot="1">
      <c r="A19" s="616" t="s">
        <v>83</v>
      </c>
      <c r="B19" s="617" t="s">
        <v>207</v>
      </c>
      <c r="C19" s="485"/>
    </row>
    <row r="20" spans="1:3" s="119" customFormat="1" ht="12" customHeight="1" thickBot="1">
      <c r="A20" s="611" t="s">
        <v>10</v>
      </c>
      <c r="B20" s="613" t="s">
        <v>283</v>
      </c>
      <c r="C20" s="426">
        <f>SUM(C21:C23)</f>
        <v>0</v>
      </c>
    </row>
    <row r="21" spans="1:3" s="135" customFormat="1" ht="12" customHeight="1">
      <c r="A21" s="616" t="s">
        <v>73</v>
      </c>
      <c r="B21" s="618" t="s">
        <v>184</v>
      </c>
      <c r="C21" s="482"/>
    </row>
    <row r="22" spans="1:3" s="135" customFormat="1" ht="12" customHeight="1">
      <c r="A22" s="616" t="s">
        <v>74</v>
      </c>
      <c r="B22" s="5" t="s">
        <v>284</v>
      </c>
      <c r="C22" s="482"/>
    </row>
    <row r="23" spans="1:3" s="135" customFormat="1" ht="12" customHeight="1">
      <c r="A23" s="616" t="s">
        <v>75</v>
      </c>
      <c r="B23" s="5" t="s">
        <v>285</v>
      </c>
      <c r="C23" s="482"/>
    </row>
    <row r="24" spans="1:3" s="135" customFormat="1" ht="12" customHeight="1" thickBot="1">
      <c r="A24" s="616" t="s">
        <v>76</v>
      </c>
      <c r="B24" s="5" t="s">
        <v>362</v>
      </c>
      <c r="C24" s="482"/>
    </row>
    <row r="25" spans="1:3" s="135" customFormat="1" ht="12" customHeight="1" thickBot="1">
      <c r="A25" s="619" t="s">
        <v>11</v>
      </c>
      <c r="B25" s="34" t="s">
        <v>114</v>
      </c>
      <c r="C25" s="487"/>
    </row>
    <row r="26" spans="1:3" s="135" customFormat="1" ht="12" customHeight="1" thickBot="1">
      <c r="A26" s="619" t="s">
        <v>12</v>
      </c>
      <c r="B26" s="34" t="s">
        <v>363</v>
      </c>
      <c r="C26" s="426">
        <f>+C27+C28+C29</f>
        <v>0</v>
      </c>
    </row>
    <row r="27" spans="1:3" s="135" customFormat="1" ht="12" customHeight="1">
      <c r="A27" s="620" t="s">
        <v>192</v>
      </c>
      <c r="B27" s="621" t="s">
        <v>189</v>
      </c>
      <c r="C27" s="414"/>
    </row>
    <row r="28" spans="1:3" s="135" customFormat="1" ht="12" customHeight="1">
      <c r="A28" s="620" t="s">
        <v>193</v>
      </c>
      <c r="B28" s="621" t="s">
        <v>284</v>
      </c>
      <c r="C28" s="482"/>
    </row>
    <row r="29" spans="1:3" s="135" customFormat="1" ht="12" customHeight="1">
      <c r="A29" s="620" t="s">
        <v>194</v>
      </c>
      <c r="B29" s="622" t="s">
        <v>287</v>
      </c>
      <c r="C29" s="482"/>
    </row>
    <row r="30" spans="1:3" s="135" customFormat="1" ht="12" customHeight="1" thickBot="1">
      <c r="A30" s="616" t="s">
        <v>195</v>
      </c>
      <c r="B30" s="623" t="s">
        <v>364</v>
      </c>
      <c r="C30" s="492"/>
    </row>
    <row r="31" spans="1:3" s="135" customFormat="1" ht="12" customHeight="1" thickBot="1">
      <c r="A31" s="619" t="s">
        <v>13</v>
      </c>
      <c r="B31" s="34" t="s">
        <v>288</v>
      </c>
      <c r="C31" s="426">
        <f>+C32+C33+C34</f>
        <v>0</v>
      </c>
    </row>
    <row r="32" spans="1:3" s="135" customFormat="1" ht="12" customHeight="1">
      <c r="A32" s="620" t="s">
        <v>61</v>
      </c>
      <c r="B32" s="621" t="s">
        <v>212</v>
      </c>
      <c r="C32" s="414"/>
    </row>
    <row r="33" spans="1:3" s="135" customFormat="1" ht="12" customHeight="1">
      <c r="A33" s="620" t="s">
        <v>62</v>
      </c>
      <c r="B33" s="622" t="s">
        <v>213</v>
      </c>
      <c r="C33" s="429"/>
    </row>
    <row r="34" spans="1:3" s="135" customFormat="1" ht="12" customHeight="1" thickBot="1">
      <c r="A34" s="616" t="s">
        <v>63</v>
      </c>
      <c r="B34" s="623" t="s">
        <v>214</v>
      </c>
      <c r="C34" s="492"/>
    </row>
    <row r="35" spans="1:3" s="119" customFormat="1" ht="12" customHeight="1" thickBot="1">
      <c r="A35" s="619" t="s">
        <v>14</v>
      </c>
      <c r="B35" s="34" t="s">
        <v>258</v>
      </c>
      <c r="C35" s="487"/>
    </row>
    <row r="36" spans="1:3" s="119" customFormat="1" ht="12" customHeight="1" thickBot="1">
      <c r="A36" s="619" t="s">
        <v>15</v>
      </c>
      <c r="B36" s="34" t="s">
        <v>289</v>
      </c>
      <c r="C36" s="493"/>
    </row>
    <row r="37" spans="1:3" s="119" customFormat="1" ht="12" customHeight="1" thickBot="1">
      <c r="A37" s="611" t="s">
        <v>16</v>
      </c>
      <c r="B37" s="34" t="s">
        <v>290</v>
      </c>
      <c r="C37" s="115"/>
    </row>
    <row r="38" spans="1:3" s="119" customFormat="1" ht="12" customHeight="1" thickBot="1">
      <c r="A38" s="624" t="s">
        <v>17</v>
      </c>
      <c r="B38" s="34" t="s">
        <v>291</v>
      </c>
      <c r="C38" s="115">
        <f>+C39+C40+C41</f>
        <v>36574000</v>
      </c>
    </row>
    <row r="39" spans="1:3" s="119" customFormat="1" ht="12" customHeight="1">
      <c r="A39" s="620" t="s">
        <v>292</v>
      </c>
      <c r="B39" s="621" t="s">
        <v>163</v>
      </c>
      <c r="C39" s="414">
        <v>1495718</v>
      </c>
    </row>
    <row r="40" spans="1:3" s="119" customFormat="1" ht="12" customHeight="1">
      <c r="A40" s="620" t="s">
        <v>293</v>
      </c>
      <c r="B40" s="622" t="s">
        <v>2</v>
      </c>
      <c r="C40" s="429"/>
    </row>
    <row r="41" spans="1:3" s="135" customFormat="1" ht="12" customHeight="1" thickBot="1">
      <c r="A41" s="616" t="s">
        <v>294</v>
      </c>
      <c r="B41" s="623" t="s">
        <v>295</v>
      </c>
      <c r="C41" s="492">
        <v>35078282</v>
      </c>
    </row>
    <row r="42" spans="1:3" s="135" customFormat="1" ht="15" customHeight="1" thickBot="1">
      <c r="A42" s="624" t="s">
        <v>18</v>
      </c>
      <c r="B42" s="625" t="s">
        <v>296</v>
      </c>
      <c r="C42" s="496">
        <f>+C37+C38</f>
        <v>36574000</v>
      </c>
    </row>
    <row r="43" spans="1:3" s="135" customFormat="1" ht="15" customHeight="1">
      <c r="A43" s="80"/>
      <c r="B43" s="81"/>
      <c r="C43" s="499"/>
    </row>
    <row r="44" spans="1:3" ht="13.5" thickBot="1">
      <c r="A44" s="626"/>
      <c r="B44" s="627"/>
      <c r="C44" s="502"/>
    </row>
    <row r="45" spans="1:3" s="134" customFormat="1" ht="16.5" customHeight="1" thickBot="1">
      <c r="A45" s="82"/>
      <c r="B45" s="83" t="s">
        <v>45</v>
      </c>
      <c r="C45" s="496"/>
    </row>
    <row r="46" spans="1:3" s="136" customFormat="1" ht="12" customHeight="1" thickBot="1">
      <c r="A46" s="619" t="s">
        <v>9</v>
      </c>
      <c r="B46" s="34" t="s">
        <v>297</v>
      </c>
      <c r="C46" s="631">
        <f>SUM(C47:C51)</f>
        <v>35924000</v>
      </c>
    </row>
    <row r="47" spans="1:3" ht="12" customHeight="1">
      <c r="A47" s="616" t="s">
        <v>67</v>
      </c>
      <c r="B47" s="618" t="s">
        <v>39</v>
      </c>
      <c r="C47" s="632">
        <v>27536000</v>
      </c>
    </row>
    <row r="48" spans="1:3" ht="12" customHeight="1">
      <c r="A48" s="616" t="s">
        <v>68</v>
      </c>
      <c r="B48" s="5" t="s">
        <v>122</v>
      </c>
      <c r="C48" s="632">
        <v>4289000</v>
      </c>
    </row>
    <row r="49" spans="1:3" ht="12" customHeight="1">
      <c r="A49" s="616" t="s">
        <v>69</v>
      </c>
      <c r="B49" s="5" t="s">
        <v>94</v>
      </c>
      <c r="C49" s="632">
        <v>4099000</v>
      </c>
    </row>
    <row r="50" spans="1:3" ht="12" customHeight="1">
      <c r="A50" s="616" t="s">
        <v>70</v>
      </c>
      <c r="B50" s="5" t="s">
        <v>123</v>
      </c>
      <c r="C50" s="417"/>
    </row>
    <row r="51" spans="1:3" ht="12" customHeight="1" thickBot="1">
      <c r="A51" s="616" t="s">
        <v>101</v>
      </c>
      <c r="B51" s="5" t="s">
        <v>124</v>
      </c>
      <c r="C51" s="417"/>
    </row>
    <row r="52" spans="1:3" ht="12" customHeight="1" thickBot="1">
      <c r="A52" s="619" t="s">
        <v>10</v>
      </c>
      <c r="B52" s="34" t="s">
        <v>298</v>
      </c>
      <c r="C52" s="426">
        <f>SUM(C53:C55)</f>
        <v>650000</v>
      </c>
    </row>
    <row r="53" spans="1:3" s="136" customFormat="1" ht="12" customHeight="1">
      <c r="A53" s="616" t="s">
        <v>73</v>
      </c>
      <c r="B53" s="618" t="s">
        <v>158</v>
      </c>
      <c r="C53" s="414">
        <v>650000</v>
      </c>
    </row>
    <row r="54" spans="1:3" ht="12" customHeight="1">
      <c r="A54" s="616" t="s">
        <v>74</v>
      </c>
      <c r="B54" s="5" t="s">
        <v>125</v>
      </c>
      <c r="C54" s="417"/>
    </row>
    <row r="55" spans="1:3" ht="12" customHeight="1">
      <c r="A55" s="616" t="s">
        <v>75</v>
      </c>
      <c r="B55" s="5" t="s">
        <v>46</v>
      </c>
      <c r="C55" s="417"/>
    </row>
    <row r="56" spans="1:3" ht="12" customHeight="1" thickBot="1">
      <c r="A56" s="616" t="s">
        <v>76</v>
      </c>
      <c r="B56" s="5" t="s">
        <v>365</v>
      </c>
      <c r="C56" s="417"/>
    </row>
    <row r="57" spans="1:3" ht="15" customHeight="1" thickBot="1">
      <c r="A57" s="619" t="s">
        <v>11</v>
      </c>
      <c r="B57" s="34" t="s">
        <v>5</v>
      </c>
      <c r="C57" s="487"/>
    </row>
    <row r="58" spans="1:3" ht="13.5" thickBot="1">
      <c r="A58" s="619" t="s">
        <v>12</v>
      </c>
      <c r="B58" s="628" t="s">
        <v>370</v>
      </c>
      <c r="C58" s="506">
        <f>+C46+C52+C57</f>
        <v>36574000</v>
      </c>
    </row>
    <row r="59" spans="1:3" ht="15" customHeight="1" thickBot="1">
      <c r="A59" s="511"/>
      <c r="B59" s="512"/>
      <c r="C59" s="629">
        <f>C42-C58</f>
        <v>0</v>
      </c>
    </row>
    <row r="60" spans="1:3" ht="14.25" customHeight="1" thickBot="1">
      <c r="A60" s="86" t="s">
        <v>360</v>
      </c>
      <c r="B60" s="87"/>
      <c r="C60" s="33">
        <v>5</v>
      </c>
    </row>
    <row r="61" spans="1:3" ht="13.5" thickBot="1">
      <c r="A61" s="86" t="s">
        <v>139</v>
      </c>
      <c r="B61" s="87"/>
      <c r="C61" s="33"/>
    </row>
    <row r="62" spans="1:3" ht="12.75">
      <c r="A62" s="302"/>
      <c r="B62" s="303"/>
      <c r="C62" s="303"/>
    </row>
    <row r="63" ht="12.75">
      <c r="C63" s="1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B4" sqref="B4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25.00390625" style="85" customWidth="1"/>
    <col min="4" max="16384" width="9.25390625" style="85" customWidth="1"/>
  </cols>
  <sheetData>
    <row r="1" spans="1:3" s="74" customFormat="1" ht="21" customHeight="1" thickBot="1">
      <c r="A1" s="245"/>
      <c r="B1" s="246"/>
      <c r="C1" s="247" t="s">
        <v>467</v>
      </c>
    </row>
    <row r="2" spans="1:3" s="132" customFormat="1" ht="34.5">
      <c r="A2" s="248" t="s">
        <v>137</v>
      </c>
      <c r="B2" s="249" t="s">
        <v>407</v>
      </c>
      <c r="C2" s="250" t="s">
        <v>47</v>
      </c>
    </row>
    <row r="3" spans="1:3" s="132" customFormat="1" ht="23.25" thickBot="1">
      <c r="A3" s="251" t="s">
        <v>136</v>
      </c>
      <c r="B3" s="252" t="s">
        <v>300</v>
      </c>
      <c r="C3" s="253" t="s">
        <v>48</v>
      </c>
    </row>
    <row r="4" spans="1:3" s="133" customFormat="1" ht="15.75" customHeight="1" thickBot="1">
      <c r="A4" s="254"/>
      <c r="B4" s="254"/>
      <c r="C4" s="255" t="str">
        <f>'KV_9.2.1.sz.mell'!C4</f>
        <v>Forintban!</v>
      </c>
    </row>
    <row r="5" spans="1:3" ht="13.5" thickBot="1">
      <c r="A5" s="578" t="s">
        <v>138</v>
      </c>
      <c r="B5" s="579" t="s">
        <v>380</v>
      </c>
      <c r="C5" s="580" t="s">
        <v>43</v>
      </c>
    </row>
    <row r="6" spans="1:3" s="134" customFormat="1" ht="12.75" customHeight="1" thickBot="1">
      <c r="A6" s="581"/>
      <c r="B6" s="582" t="s">
        <v>342</v>
      </c>
      <c r="C6" s="583" t="s">
        <v>343</v>
      </c>
    </row>
    <row r="7" spans="1:3" s="134" customFormat="1" ht="15.75" customHeight="1" thickBot="1">
      <c r="A7" s="584"/>
      <c r="B7" s="585" t="s">
        <v>44</v>
      </c>
      <c r="C7" s="586"/>
    </row>
    <row r="8" spans="1:3" s="119" customFormat="1" ht="12" customHeight="1" thickBot="1">
      <c r="A8" s="581" t="s">
        <v>9</v>
      </c>
      <c r="B8" s="587" t="s">
        <v>361</v>
      </c>
      <c r="C8" s="513">
        <f>SUM(C9:C19)</f>
        <v>0</v>
      </c>
    </row>
    <row r="9" spans="1:3" s="119" customFormat="1" ht="12" customHeight="1">
      <c r="A9" s="588" t="s">
        <v>67</v>
      </c>
      <c r="B9" s="589" t="s">
        <v>198</v>
      </c>
      <c r="C9" s="514"/>
    </row>
    <row r="10" spans="1:3" s="119" customFormat="1" ht="12" customHeight="1">
      <c r="A10" s="590" t="s">
        <v>68</v>
      </c>
      <c r="B10" s="591" t="s">
        <v>199</v>
      </c>
      <c r="C10" s="515"/>
    </row>
    <row r="11" spans="1:3" s="119" customFormat="1" ht="12" customHeight="1">
      <c r="A11" s="590" t="s">
        <v>69</v>
      </c>
      <c r="B11" s="591" t="s">
        <v>200</v>
      </c>
      <c r="C11" s="515"/>
    </row>
    <row r="12" spans="1:3" s="119" customFormat="1" ht="12" customHeight="1">
      <c r="A12" s="590" t="s">
        <v>70</v>
      </c>
      <c r="B12" s="591" t="s">
        <v>201</v>
      </c>
      <c r="C12" s="515"/>
    </row>
    <row r="13" spans="1:3" s="119" customFormat="1" ht="12" customHeight="1">
      <c r="A13" s="590" t="s">
        <v>101</v>
      </c>
      <c r="B13" s="591" t="s">
        <v>202</v>
      </c>
      <c r="C13" s="515"/>
    </row>
    <row r="14" spans="1:3" s="119" customFormat="1" ht="12" customHeight="1">
      <c r="A14" s="590" t="s">
        <v>71</v>
      </c>
      <c r="B14" s="591" t="s">
        <v>281</v>
      </c>
      <c r="C14" s="515"/>
    </row>
    <row r="15" spans="1:3" s="119" customFormat="1" ht="12" customHeight="1">
      <c r="A15" s="590" t="s">
        <v>72</v>
      </c>
      <c r="B15" s="592" t="s">
        <v>282</v>
      </c>
      <c r="C15" s="515"/>
    </row>
    <row r="16" spans="1:3" s="119" customFormat="1" ht="12" customHeight="1">
      <c r="A16" s="590" t="s">
        <v>80</v>
      </c>
      <c r="B16" s="591" t="s">
        <v>205</v>
      </c>
      <c r="C16" s="516"/>
    </row>
    <row r="17" spans="1:3" s="135" customFormat="1" ht="12" customHeight="1">
      <c r="A17" s="590" t="s">
        <v>81</v>
      </c>
      <c r="B17" s="591" t="s">
        <v>206</v>
      </c>
      <c r="C17" s="515"/>
    </row>
    <row r="18" spans="1:3" s="135" customFormat="1" ht="12" customHeight="1">
      <c r="A18" s="590" t="s">
        <v>82</v>
      </c>
      <c r="B18" s="591" t="s">
        <v>313</v>
      </c>
      <c r="C18" s="517"/>
    </row>
    <row r="19" spans="1:3" s="135" customFormat="1" ht="12" customHeight="1" thickBot="1">
      <c r="A19" s="590" t="s">
        <v>83</v>
      </c>
      <c r="B19" s="592" t="s">
        <v>207</v>
      </c>
      <c r="C19" s="517"/>
    </row>
    <row r="20" spans="1:3" s="119" customFormat="1" ht="12" customHeight="1" thickBot="1">
      <c r="A20" s="581" t="s">
        <v>10</v>
      </c>
      <c r="B20" s="587" t="s">
        <v>283</v>
      </c>
      <c r="C20" s="513">
        <f>SUM(C21:C23)</f>
        <v>0</v>
      </c>
    </row>
    <row r="21" spans="1:3" s="135" customFormat="1" ht="12" customHeight="1">
      <c r="A21" s="590" t="s">
        <v>73</v>
      </c>
      <c r="B21" s="593" t="s">
        <v>184</v>
      </c>
      <c r="C21" s="515"/>
    </row>
    <row r="22" spans="1:3" s="135" customFormat="1" ht="12" customHeight="1">
      <c r="A22" s="590" t="s">
        <v>74</v>
      </c>
      <c r="B22" s="591" t="s">
        <v>284</v>
      </c>
      <c r="C22" s="515"/>
    </row>
    <row r="23" spans="1:3" s="135" customFormat="1" ht="12" customHeight="1">
      <c r="A23" s="590" t="s">
        <v>75</v>
      </c>
      <c r="B23" s="591" t="s">
        <v>285</v>
      </c>
      <c r="C23" s="515"/>
    </row>
    <row r="24" spans="1:3" s="135" customFormat="1" ht="12" customHeight="1" thickBot="1">
      <c r="A24" s="590" t="s">
        <v>76</v>
      </c>
      <c r="B24" s="591" t="s">
        <v>362</v>
      </c>
      <c r="C24" s="515"/>
    </row>
    <row r="25" spans="1:3" s="135" customFormat="1" ht="12" customHeight="1" thickBot="1">
      <c r="A25" s="594" t="s">
        <v>11</v>
      </c>
      <c r="B25" s="595" t="s">
        <v>114</v>
      </c>
      <c r="C25" s="518"/>
    </row>
    <row r="26" spans="1:3" s="135" customFormat="1" ht="12" customHeight="1" thickBot="1">
      <c r="A26" s="594" t="s">
        <v>12</v>
      </c>
      <c r="B26" s="595" t="s">
        <v>363</v>
      </c>
      <c r="C26" s="513">
        <f>+C27+C28+C29</f>
        <v>0</v>
      </c>
    </row>
    <row r="27" spans="1:3" s="135" customFormat="1" ht="12" customHeight="1">
      <c r="A27" s="596" t="s">
        <v>192</v>
      </c>
      <c r="B27" s="597" t="s">
        <v>189</v>
      </c>
      <c r="C27" s="519"/>
    </row>
    <row r="28" spans="1:3" s="135" customFormat="1" ht="12" customHeight="1">
      <c r="A28" s="596" t="s">
        <v>193</v>
      </c>
      <c r="B28" s="597" t="s">
        <v>284</v>
      </c>
      <c r="C28" s="515"/>
    </row>
    <row r="29" spans="1:3" s="135" customFormat="1" ht="12" customHeight="1">
      <c r="A29" s="596" t="s">
        <v>194</v>
      </c>
      <c r="B29" s="598" t="s">
        <v>287</v>
      </c>
      <c r="C29" s="515"/>
    </row>
    <row r="30" spans="1:3" s="135" customFormat="1" ht="12" customHeight="1" thickBot="1">
      <c r="A30" s="590" t="s">
        <v>195</v>
      </c>
      <c r="B30" s="599" t="s">
        <v>364</v>
      </c>
      <c r="C30" s="520"/>
    </row>
    <row r="31" spans="1:3" s="135" customFormat="1" ht="12" customHeight="1" thickBot="1">
      <c r="A31" s="594" t="s">
        <v>13</v>
      </c>
      <c r="B31" s="595" t="s">
        <v>288</v>
      </c>
      <c r="C31" s="513">
        <f>+C32+C33+C34</f>
        <v>0</v>
      </c>
    </row>
    <row r="32" spans="1:3" s="135" customFormat="1" ht="12" customHeight="1">
      <c r="A32" s="596" t="s">
        <v>61</v>
      </c>
      <c r="B32" s="597" t="s">
        <v>212</v>
      </c>
      <c r="C32" s="519"/>
    </row>
    <row r="33" spans="1:3" s="135" customFormat="1" ht="12" customHeight="1">
      <c r="A33" s="596" t="s">
        <v>62</v>
      </c>
      <c r="B33" s="598" t="s">
        <v>213</v>
      </c>
      <c r="C33" s="521"/>
    </row>
    <row r="34" spans="1:3" s="135" customFormat="1" ht="12" customHeight="1" thickBot="1">
      <c r="A34" s="590" t="s">
        <v>63</v>
      </c>
      <c r="B34" s="599" t="s">
        <v>214</v>
      </c>
      <c r="C34" s="520"/>
    </row>
    <row r="35" spans="1:3" s="119" customFormat="1" ht="12" customHeight="1" thickBot="1">
      <c r="A35" s="594" t="s">
        <v>14</v>
      </c>
      <c r="B35" s="595" t="s">
        <v>258</v>
      </c>
      <c r="C35" s="518"/>
    </row>
    <row r="36" spans="1:3" s="119" customFormat="1" ht="12" customHeight="1" thickBot="1">
      <c r="A36" s="594" t="s">
        <v>15</v>
      </c>
      <c r="B36" s="595" t="s">
        <v>289</v>
      </c>
      <c r="C36" s="522"/>
    </row>
    <row r="37" spans="1:3" s="119" customFormat="1" ht="12" customHeight="1" thickBot="1">
      <c r="A37" s="581" t="s">
        <v>16</v>
      </c>
      <c r="B37" s="595" t="s">
        <v>290</v>
      </c>
      <c r="C37" s="523">
        <f>+C8+C20+C25+C26+C31+C35+C36</f>
        <v>0</v>
      </c>
    </row>
    <row r="38" spans="1:3" s="119" customFormat="1" ht="12" customHeight="1" thickBot="1">
      <c r="A38" s="600" t="s">
        <v>17</v>
      </c>
      <c r="B38" s="595" t="s">
        <v>291</v>
      </c>
      <c r="C38" s="523"/>
    </row>
    <row r="39" spans="1:3" s="119" customFormat="1" ht="12" customHeight="1">
      <c r="A39" s="596" t="s">
        <v>292</v>
      </c>
      <c r="B39" s="597" t="s">
        <v>163</v>
      </c>
      <c r="C39" s="519"/>
    </row>
    <row r="40" spans="1:3" s="119" customFormat="1" ht="12" customHeight="1">
      <c r="A40" s="596" t="s">
        <v>293</v>
      </c>
      <c r="B40" s="598" t="s">
        <v>2</v>
      </c>
      <c r="C40" s="521"/>
    </row>
    <row r="41" spans="1:3" s="135" customFormat="1" ht="12" customHeight="1" thickBot="1">
      <c r="A41" s="590" t="s">
        <v>294</v>
      </c>
      <c r="B41" s="599" t="s">
        <v>295</v>
      </c>
      <c r="C41" s="520"/>
    </row>
    <row r="42" spans="1:3" s="135" customFormat="1" ht="15" customHeight="1" thickBot="1">
      <c r="A42" s="600" t="s">
        <v>18</v>
      </c>
      <c r="B42" s="601" t="s">
        <v>296</v>
      </c>
      <c r="C42" s="524"/>
    </row>
    <row r="43" spans="1:3" s="135" customFormat="1" ht="15" customHeight="1">
      <c r="A43" s="602"/>
      <c r="B43" s="603"/>
      <c r="C43" s="525"/>
    </row>
    <row r="44" spans="1:3" ht="13.5" thickBot="1">
      <c r="A44" s="604"/>
      <c r="B44" s="605"/>
      <c r="C44" s="526"/>
    </row>
    <row r="45" spans="1:3" s="134" customFormat="1" ht="16.5" customHeight="1" thickBot="1">
      <c r="A45" s="578"/>
      <c r="B45" s="606" t="s">
        <v>45</v>
      </c>
      <c r="C45" s="524"/>
    </row>
    <row r="46" spans="1:3" s="136" customFormat="1" ht="12" customHeight="1" thickBot="1">
      <c r="A46" s="594" t="s">
        <v>9</v>
      </c>
      <c r="B46" s="595" t="s">
        <v>297</v>
      </c>
      <c r="C46" s="513"/>
    </row>
    <row r="47" spans="1:3" ht="12" customHeight="1">
      <c r="A47" s="590" t="s">
        <v>67</v>
      </c>
      <c r="B47" s="593" t="s">
        <v>39</v>
      </c>
      <c r="C47" s="519"/>
    </row>
    <row r="48" spans="1:3" ht="12" customHeight="1">
      <c r="A48" s="590" t="s">
        <v>68</v>
      </c>
      <c r="B48" s="591" t="s">
        <v>122</v>
      </c>
      <c r="C48" s="527"/>
    </row>
    <row r="49" spans="1:3" ht="12" customHeight="1">
      <c r="A49" s="590" t="s">
        <v>69</v>
      </c>
      <c r="B49" s="591" t="s">
        <v>94</v>
      </c>
      <c r="C49" s="527"/>
    </row>
    <row r="50" spans="1:3" ht="12" customHeight="1">
      <c r="A50" s="590" t="s">
        <v>70</v>
      </c>
      <c r="B50" s="591" t="s">
        <v>123</v>
      </c>
      <c r="C50" s="527"/>
    </row>
    <row r="51" spans="1:3" ht="12" customHeight="1" thickBot="1">
      <c r="A51" s="590" t="s">
        <v>101</v>
      </c>
      <c r="B51" s="591" t="s">
        <v>124</v>
      </c>
      <c r="C51" s="527"/>
    </row>
    <row r="52" spans="1:3" ht="12" customHeight="1" thickBot="1">
      <c r="A52" s="594" t="s">
        <v>10</v>
      </c>
      <c r="B52" s="595" t="s">
        <v>298</v>
      </c>
      <c r="C52" s="513"/>
    </row>
    <row r="53" spans="1:3" s="136" customFormat="1" ht="12" customHeight="1">
      <c r="A53" s="590" t="s">
        <v>73</v>
      </c>
      <c r="B53" s="593" t="s">
        <v>158</v>
      </c>
      <c r="C53" s="519"/>
    </row>
    <row r="54" spans="1:3" ht="12" customHeight="1">
      <c r="A54" s="590" t="s">
        <v>74</v>
      </c>
      <c r="B54" s="591" t="s">
        <v>125</v>
      </c>
      <c r="C54" s="527"/>
    </row>
    <row r="55" spans="1:3" ht="12" customHeight="1">
      <c r="A55" s="590" t="s">
        <v>75</v>
      </c>
      <c r="B55" s="591" t="s">
        <v>46</v>
      </c>
      <c r="C55" s="527"/>
    </row>
    <row r="56" spans="1:3" ht="12" customHeight="1" thickBot="1">
      <c r="A56" s="590" t="s">
        <v>76</v>
      </c>
      <c r="B56" s="591" t="s">
        <v>365</v>
      </c>
      <c r="C56" s="527"/>
    </row>
    <row r="57" spans="1:3" ht="15" customHeight="1" thickBot="1">
      <c r="A57" s="594" t="s">
        <v>11</v>
      </c>
      <c r="B57" s="595" t="s">
        <v>5</v>
      </c>
      <c r="C57" s="518"/>
    </row>
    <row r="58" spans="1:3" ht="13.5" thickBot="1">
      <c r="A58" s="594" t="s">
        <v>12</v>
      </c>
      <c r="B58" s="607" t="s">
        <v>370</v>
      </c>
      <c r="C58" s="528"/>
    </row>
    <row r="59" spans="1:3" ht="15" customHeight="1" thickBot="1">
      <c r="A59" s="302"/>
      <c r="B59" s="303"/>
      <c r="C59" s="189"/>
    </row>
    <row r="60" spans="1:3" ht="14.25" customHeight="1" thickBot="1">
      <c r="A60" s="304" t="s">
        <v>360</v>
      </c>
      <c r="B60" s="305"/>
      <c r="C60" s="306"/>
    </row>
    <row r="61" spans="1:3" ht="13.5" thickBot="1">
      <c r="A61" s="304" t="s">
        <v>139</v>
      </c>
      <c r="B61" s="305"/>
      <c r="C61" s="30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6"/>
  <sheetViews>
    <sheetView view="pageBreakPreview" zoomScaleNormal="120" zoomScaleSheetLayoutView="100" workbookViewId="0" topLeftCell="A1">
      <selection activeCell="A7" sqref="A7:B7"/>
    </sheetView>
  </sheetViews>
  <sheetFormatPr defaultColWidth="9.25390625" defaultRowHeight="12.75"/>
  <cols>
    <col min="1" max="1" width="9.50390625" style="120" customWidth="1"/>
    <col min="2" max="2" width="99.25390625" style="120" customWidth="1"/>
    <col min="3" max="3" width="21.75390625" style="121" customWidth="1"/>
    <col min="4" max="16384" width="9.25390625" style="127" customWidth="1"/>
  </cols>
  <sheetData>
    <row r="1" spans="1:3" ht="18.75" customHeight="1">
      <c r="A1" s="190"/>
      <c r="B1" s="653" t="s">
        <v>447</v>
      </c>
      <c r="C1" s="654"/>
    </row>
    <row r="2" spans="1:3" ht="21.75" customHeight="1">
      <c r="A2" s="191"/>
      <c r="B2" s="192" t="s">
        <v>406</v>
      </c>
      <c r="C2" s="193"/>
    </row>
    <row r="3" spans="1:3" ht="21.75" customHeight="1">
      <c r="A3" s="193"/>
      <c r="B3" s="192" t="str">
        <f>'KV_1.1.sz.mell.'!B3</f>
        <v>2021. ÉVI KÖLTSÉGVETÉS</v>
      </c>
      <c r="C3" s="193"/>
    </row>
    <row r="4" spans="1:3" ht="21.75" customHeight="1">
      <c r="A4" s="193"/>
      <c r="B4" s="192" t="s">
        <v>391</v>
      </c>
      <c r="C4" s="193"/>
    </row>
    <row r="5" spans="1:3" ht="21.75" customHeight="1">
      <c r="A5" s="190"/>
      <c r="B5" s="190"/>
      <c r="C5" s="194"/>
    </row>
    <row r="6" spans="1:3" ht="15" customHeight="1">
      <c r="A6" s="655" t="s">
        <v>6</v>
      </c>
      <c r="B6" s="655"/>
      <c r="C6" s="655"/>
    </row>
    <row r="7" spans="1:3" ht="15" customHeight="1" thickBot="1">
      <c r="A7" s="656" t="s">
        <v>102</v>
      </c>
      <c r="B7" s="656"/>
      <c r="C7" s="155" t="str">
        <f>CONCATENATE('KV_1.1.sz.mell.'!C7)</f>
        <v>Forintban!</v>
      </c>
    </row>
    <row r="8" spans="1:3" ht="24" customHeight="1" thickBot="1">
      <c r="A8" s="195" t="s">
        <v>56</v>
      </c>
      <c r="B8" s="196" t="s">
        <v>8</v>
      </c>
      <c r="C8" s="197" t="e">
        <f>+CONCATENATE(LEFT(#REF!,4),". évi előirányzat")</f>
        <v>#REF!</v>
      </c>
    </row>
    <row r="9" spans="1:3" s="128" customFormat="1" ht="12" customHeight="1" thickBot="1">
      <c r="A9" s="152"/>
      <c r="B9" s="153" t="s">
        <v>342</v>
      </c>
      <c r="C9" s="154" t="s">
        <v>343</v>
      </c>
    </row>
    <row r="10" spans="1:3" s="129" customFormat="1" ht="12" customHeight="1" thickBot="1">
      <c r="A10" s="370" t="s">
        <v>9</v>
      </c>
      <c r="B10" s="389" t="s">
        <v>179</v>
      </c>
      <c r="C10" s="373">
        <f>+C11+C12+C13+C14+C15+C16</f>
        <v>175503273</v>
      </c>
    </row>
    <row r="11" spans="1:3" s="129" customFormat="1" ht="12" customHeight="1">
      <c r="A11" s="364" t="s">
        <v>67</v>
      </c>
      <c r="B11" s="390" t="s">
        <v>180</v>
      </c>
      <c r="C11" s="530">
        <v>44205725</v>
      </c>
    </row>
    <row r="12" spans="1:3" s="129" customFormat="1" ht="12" customHeight="1">
      <c r="A12" s="349" t="s">
        <v>68</v>
      </c>
      <c r="B12" s="392" t="s">
        <v>181</v>
      </c>
      <c r="C12" s="531">
        <v>67968450</v>
      </c>
    </row>
    <row r="13" spans="1:3" s="129" customFormat="1" ht="12" customHeight="1">
      <c r="A13" s="349" t="s">
        <v>69</v>
      </c>
      <c r="B13" s="392" t="s">
        <v>374</v>
      </c>
      <c r="C13" s="531">
        <v>35659000</v>
      </c>
    </row>
    <row r="14" spans="1:3" s="129" customFormat="1" ht="12" customHeight="1">
      <c r="A14" s="349" t="s">
        <v>70</v>
      </c>
      <c r="B14" s="392" t="s">
        <v>182</v>
      </c>
      <c r="C14" s="531">
        <v>22529368</v>
      </c>
    </row>
    <row r="15" spans="1:3" s="129" customFormat="1" ht="12" customHeight="1">
      <c r="A15" s="349" t="s">
        <v>101</v>
      </c>
      <c r="B15" s="369" t="s">
        <v>309</v>
      </c>
      <c r="C15" s="393">
        <v>5140730</v>
      </c>
    </row>
    <row r="16" spans="1:3" s="129" customFormat="1" ht="12" customHeight="1" thickBot="1">
      <c r="A16" s="394" t="s">
        <v>71</v>
      </c>
      <c r="B16" s="368" t="s">
        <v>310</v>
      </c>
      <c r="C16" s="393"/>
    </row>
    <row r="17" spans="1:3" s="129" customFormat="1" ht="12" customHeight="1" thickBot="1">
      <c r="A17" s="370" t="s">
        <v>10</v>
      </c>
      <c r="B17" s="395" t="s">
        <v>183</v>
      </c>
      <c r="C17" s="373">
        <f>+C18+C19+C20+C21+C22</f>
        <v>20202000</v>
      </c>
    </row>
    <row r="18" spans="1:3" s="129" customFormat="1" ht="12" customHeight="1">
      <c r="A18" s="364" t="s">
        <v>73</v>
      </c>
      <c r="B18" s="390" t="s">
        <v>184</v>
      </c>
      <c r="C18" s="391"/>
    </row>
    <row r="19" spans="1:3" s="129" customFormat="1" ht="12" customHeight="1">
      <c r="A19" s="349" t="s">
        <v>74</v>
      </c>
      <c r="B19" s="392" t="s">
        <v>185</v>
      </c>
      <c r="C19" s="393"/>
    </row>
    <row r="20" spans="1:3" s="129" customFormat="1" ht="12" customHeight="1">
      <c r="A20" s="349" t="s">
        <v>75</v>
      </c>
      <c r="B20" s="392" t="s">
        <v>302</v>
      </c>
      <c r="C20" s="393"/>
    </row>
    <row r="21" spans="1:3" s="129" customFormat="1" ht="12" customHeight="1">
      <c r="A21" s="349" t="s">
        <v>76</v>
      </c>
      <c r="B21" s="392" t="s">
        <v>303</v>
      </c>
      <c r="C21" s="393"/>
    </row>
    <row r="22" spans="1:3" s="129" customFormat="1" ht="12" customHeight="1">
      <c r="A22" s="349" t="s">
        <v>77</v>
      </c>
      <c r="B22" s="392" t="s">
        <v>385</v>
      </c>
      <c r="C22" s="393">
        <v>20202000</v>
      </c>
    </row>
    <row r="23" spans="1:3" s="129" customFormat="1" ht="12" customHeight="1" thickBot="1">
      <c r="A23" s="394" t="s">
        <v>84</v>
      </c>
      <c r="B23" s="368" t="s">
        <v>187</v>
      </c>
      <c r="C23" s="396"/>
    </row>
    <row r="24" spans="1:3" s="129" customFormat="1" ht="12" customHeight="1" thickBot="1">
      <c r="A24" s="370" t="s">
        <v>11</v>
      </c>
      <c r="B24" s="389" t="s">
        <v>188</v>
      </c>
      <c r="C24" s="373">
        <f>+C25+C26+C27+C28+C29</f>
        <v>126833641</v>
      </c>
    </row>
    <row r="25" spans="1:3" s="129" customFormat="1" ht="12" customHeight="1">
      <c r="A25" s="364" t="s">
        <v>57</v>
      </c>
      <c r="B25" s="390" t="s">
        <v>189</v>
      </c>
      <c r="C25" s="391"/>
    </row>
    <row r="26" spans="1:3" s="129" customFormat="1" ht="12" customHeight="1">
      <c r="A26" s="349" t="s">
        <v>58</v>
      </c>
      <c r="B26" s="392" t="s">
        <v>190</v>
      </c>
      <c r="C26" s="393"/>
    </row>
    <row r="27" spans="1:3" s="129" customFormat="1" ht="12" customHeight="1">
      <c r="A27" s="349" t="s">
        <v>59</v>
      </c>
      <c r="B27" s="392" t="s">
        <v>304</v>
      </c>
      <c r="C27" s="393"/>
    </row>
    <row r="28" spans="1:3" s="129" customFormat="1" ht="12" customHeight="1">
      <c r="A28" s="349" t="s">
        <v>60</v>
      </c>
      <c r="B28" s="392" t="s">
        <v>305</v>
      </c>
      <c r="C28" s="393"/>
    </row>
    <row r="29" spans="1:3" s="129" customFormat="1" ht="12" customHeight="1">
      <c r="A29" s="349" t="s">
        <v>111</v>
      </c>
      <c r="B29" s="392" t="s">
        <v>191</v>
      </c>
      <c r="C29" s="393">
        <v>126833641</v>
      </c>
    </row>
    <row r="30" spans="1:3" s="148" customFormat="1" ht="12" customHeight="1" thickBot="1">
      <c r="A30" s="397" t="s">
        <v>112</v>
      </c>
      <c r="B30" s="398" t="s">
        <v>384</v>
      </c>
      <c r="C30" s="393">
        <v>126833641</v>
      </c>
    </row>
    <row r="31" spans="1:3" s="129" customFormat="1" ht="12" customHeight="1" thickBot="1">
      <c r="A31" s="370" t="s">
        <v>113</v>
      </c>
      <c r="B31" s="389" t="s">
        <v>375</v>
      </c>
      <c r="C31" s="373">
        <f>SUM(C32:C34)</f>
        <v>1500000</v>
      </c>
    </row>
    <row r="32" spans="1:3" s="129" customFormat="1" ht="12" customHeight="1">
      <c r="A32" s="364" t="s">
        <v>192</v>
      </c>
      <c r="B32" s="392" t="s">
        <v>376</v>
      </c>
      <c r="C32" s="391"/>
    </row>
    <row r="33" spans="1:3" s="129" customFormat="1" ht="12" customHeight="1">
      <c r="A33" s="349" t="s">
        <v>193</v>
      </c>
      <c r="B33" s="392" t="s">
        <v>422</v>
      </c>
      <c r="C33" s="393">
        <v>1500000</v>
      </c>
    </row>
    <row r="34" spans="1:3" s="129" customFormat="1" ht="12" customHeight="1" thickBot="1">
      <c r="A34" s="349" t="s">
        <v>194</v>
      </c>
      <c r="B34" s="392"/>
      <c r="C34" s="393"/>
    </row>
    <row r="35" spans="1:3" s="129" customFormat="1" ht="12" customHeight="1" thickBot="1">
      <c r="A35" s="370" t="s">
        <v>13</v>
      </c>
      <c r="B35" s="389" t="s">
        <v>311</v>
      </c>
      <c r="C35" s="373">
        <f>SUM(C36:C46)</f>
        <v>49635000</v>
      </c>
    </row>
    <row r="36" spans="1:3" s="129" customFormat="1" ht="12" customHeight="1">
      <c r="A36" s="364" t="s">
        <v>61</v>
      </c>
      <c r="B36" s="390" t="s">
        <v>198</v>
      </c>
      <c r="C36" s="391">
        <v>15880000</v>
      </c>
    </row>
    <row r="37" spans="1:3" s="129" customFormat="1" ht="12" customHeight="1">
      <c r="A37" s="349" t="s">
        <v>62</v>
      </c>
      <c r="B37" s="392" t="s">
        <v>199</v>
      </c>
      <c r="C37" s="393">
        <v>5646000</v>
      </c>
    </row>
    <row r="38" spans="1:3" s="129" customFormat="1" ht="12" customHeight="1">
      <c r="A38" s="349" t="s">
        <v>63</v>
      </c>
      <c r="B38" s="392" t="s">
        <v>200</v>
      </c>
      <c r="C38" s="393">
        <v>0</v>
      </c>
    </row>
    <row r="39" spans="1:3" s="129" customFormat="1" ht="12" customHeight="1">
      <c r="A39" s="349" t="s">
        <v>115</v>
      </c>
      <c r="B39" s="392" t="s">
        <v>201</v>
      </c>
      <c r="C39" s="393"/>
    </row>
    <row r="40" spans="1:3" s="129" customFormat="1" ht="12" customHeight="1">
      <c r="A40" s="349" t="s">
        <v>116</v>
      </c>
      <c r="B40" s="392" t="s">
        <v>202</v>
      </c>
      <c r="C40" s="393">
        <v>14430000</v>
      </c>
    </row>
    <row r="41" spans="1:3" s="129" customFormat="1" ht="12" customHeight="1">
      <c r="A41" s="349" t="s">
        <v>117</v>
      </c>
      <c r="B41" s="392" t="s">
        <v>203</v>
      </c>
      <c r="C41" s="393">
        <v>9414000</v>
      </c>
    </row>
    <row r="42" spans="1:3" s="129" customFormat="1" ht="12" customHeight="1">
      <c r="A42" s="349" t="s">
        <v>118</v>
      </c>
      <c r="B42" s="392" t="s">
        <v>204</v>
      </c>
      <c r="C42" s="393"/>
    </row>
    <row r="43" spans="1:3" s="129" customFormat="1" ht="12" customHeight="1">
      <c r="A43" s="349" t="s">
        <v>119</v>
      </c>
      <c r="B43" s="392" t="s">
        <v>377</v>
      </c>
      <c r="C43" s="393"/>
    </row>
    <row r="44" spans="1:3" s="129" customFormat="1" ht="12" customHeight="1">
      <c r="A44" s="349" t="s">
        <v>196</v>
      </c>
      <c r="B44" s="392" t="s">
        <v>206</v>
      </c>
      <c r="C44" s="393"/>
    </row>
    <row r="45" spans="1:3" s="129" customFormat="1" ht="12" customHeight="1">
      <c r="A45" s="394" t="s">
        <v>197</v>
      </c>
      <c r="B45" s="400" t="s">
        <v>313</v>
      </c>
      <c r="C45" s="396"/>
    </row>
    <row r="46" spans="1:3" s="129" customFormat="1" ht="12" customHeight="1" thickBot="1">
      <c r="A46" s="394" t="s">
        <v>312</v>
      </c>
      <c r="B46" s="368" t="s">
        <v>207</v>
      </c>
      <c r="C46" s="396">
        <v>4265000</v>
      </c>
    </row>
    <row r="47" spans="1:3" s="129" customFormat="1" ht="12" customHeight="1" thickBot="1">
      <c r="A47" s="370" t="s">
        <v>14</v>
      </c>
      <c r="B47" s="389" t="s">
        <v>208</v>
      </c>
      <c r="C47" s="373">
        <f>SUM(C48:C50)</f>
        <v>0</v>
      </c>
    </row>
    <row r="48" spans="1:3" s="129" customFormat="1" ht="12" customHeight="1">
      <c r="A48" s="364" t="s">
        <v>64</v>
      </c>
      <c r="B48" s="390" t="s">
        <v>212</v>
      </c>
      <c r="C48" s="391"/>
    </row>
    <row r="49" spans="1:3" s="129" customFormat="1" ht="12" customHeight="1">
      <c r="A49" s="349" t="s">
        <v>65</v>
      </c>
      <c r="B49" s="392" t="s">
        <v>213</v>
      </c>
      <c r="C49" s="393"/>
    </row>
    <row r="50" spans="1:3" s="129" customFormat="1" ht="12" customHeight="1" thickBot="1">
      <c r="A50" s="349" t="s">
        <v>209</v>
      </c>
      <c r="B50" s="392" t="s">
        <v>214</v>
      </c>
      <c r="C50" s="393"/>
    </row>
    <row r="51" spans="1:3" s="129" customFormat="1" ht="12" customHeight="1" thickBot="1">
      <c r="A51" s="370" t="s">
        <v>120</v>
      </c>
      <c r="B51" s="389" t="s">
        <v>217</v>
      </c>
      <c r="C51" s="373">
        <f>SUM(C52:C52)</f>
        <v>0</v>
      </c>
    </row>
    <row r="52" spans="1:3" s="129" customFormat="1" ht="12" customHeight="1" thickBot="1">
      <c r="A52" s="364" t="s">
        <v>66</v>
      </c>
      <c r="B52" s="392" t="s">
        <v>218</v>
      </c>
      <c r="C52" s="393">
        <v>0</v>
      </c>
    </row>
    <row r="53" spans="1:3" s="129" customFormat="1" ht="12" customHeight="1" thickBot="1">
      <c r="A53" s="370" t="s">
        <v>16</v>
      </c>
      <c r="B53" s="395" t="s">
        <v>219</v>
      </c>
      <c r="C53" s="373">
        <f>SUM(C54:C54)</f>
        <v>0</v>
      </c>
    </row>
    <row r="54" spans="1:3" s="129" customFormat="1" ht="12" customHeight="1" thickBot="1">
      <c r="A54" s="364" t="s">
        <v>121</v>
      </c>
      <c r="B54" s="392" t="s">
        <v>220</v>
      </c>
      <c r="C54" s="393"/>
    </row>
    <row r="55" spans="1:3" s="129" customFormat="1" ht="12" customHeight="1" thickBot="1">
      <c r="A55" s="401" t="s">
        <v>332</v>
      </c>
      <c r="B55" s="389" t="s">
        <v>221</v>
      </c>
      <c r="C55" s="373">
        <f>+C10+C17+C24+C31+C35+C47+C51+C53</f>
        <v>373673914</v>
      </c>
    </row>
    <row r="56" spans="1:3" s="129" customFormat="1" ht="12" customHeight="1" thickBot="1">
      <c r="A56" s="402" t="s">
        <v>222</v>
      </c>
      <c r="B56" s="395" t="s">
        <v>223</v>
      </c>
      <c r="C56" s="373">
        <f>SUM(C57:C58)</f>
        <v>0</v>
      </c>
    </row>
    <row r="57" spans="1:3" s="129" customFormat="1" ht="12" customHeight="1">
      <c r="A57" s="364" t="s">
        <v>240</v>
      </c>
      <c r="B57" s="390" t="s">
        <v>224</v>
      </c>
      <c r="C57" s="393"/>
    </row>
    <row r="58" spans="1:3" s="129" customFormat="1" ht="12" customHeight="1" thickBot="1">
      <c r="A58" s="349" t="s">
        <v>246</v>
      </c>
      <c r="B58" s="392" t="s">
        <v>225</v>
      </c>
      <c r="C58" s="393"/>
    </row>
    <row r="59" spans="1:3" s="129" customFormat="1" ht="12" customHeight="1" thickBot="1">
      <c r="A59" s="402" t="s">
        <v>226</v>
      </c>
      <c r="B59" s="395" t="s">
        <v>227</v>
      </c>
      <c r="C59" s="373"/>
    </row>
    <row r="60" spans="1:3" s="129" customFormat="1" ht="12" customHeight="1" thickBot="1">
      <c r="A60" s="402" t="s">
        <v>228</v>
      </c>
      <c r="B60" s="395" t="s">
        <v>229</v>
      </c>
      <c r="C60" s="373">
        <f>SUM(C61:C62)</f>
        <v>168416508</v>
      </c>
    </row>
    <row r="61" spans="1:3" s="129" customFormat="1" ht="12" customHeight="1" thickBot="1">
      <c r="A61" s="403" t="s">
        <v>241</v>
      </c>
      <c r="B61" s="404" t="s">
        <v>230</v>
      </c>
      <c r="C61" s="396">
        <v>168416508</v>
      </c>
    </row>
    <row r="62" spans="1:3" s="129" customFormat="1" ht="12" customHeight="1" thickBot="1">
      <c r="A62" s="405" t="s">
        <v>242</v>
      </c>
      <c r="B62" s="406" t="s">
        <v>231</v>
      </c>
      <c r="C62" s="407"/>
    </row>
    <row r="63" spans="1:3" s="129" customFormat="1" ht="12" customHeight="1" thickBot="1">
      <c r="A63" s="402" t="s">
        <v>232</v>
      </c>
      <c r="B63" s="395" t="s">
        <v>233</v>
      </c>
      <c r="C63" s="373">
        <f>SUM(C64:C65)</f>
        <v>0</v>
      </c>
    </row>
    <row r="64" spans="1:3" s="129" customFormat="1" ht="12" customHeight="1">
      <c r="A64" s="364" t="s">
        <v>243</v>
      </c>
      <c r="B64" s="390" t="s">
        <v>234</v>
      </c>
      <c r="C64" s="393"/>
    </row>
    <row r="65" spans="1:3" s="129" customFormat="1" ht="12" customHeight="1" thickBot="1">
      <c r="A65" s="349" t="s">
        <v>244</v>
      </c>
      <c r="B65" s="392" t="s">
        <v>235</v>
      </c>
      <c r="C65" s="393"/>
    </row>
    <row r="66" spans="1:3" s="129" customFormat="1" ht="12" customHeight="1" thickBot="1">
      <c r="A66" s="402" t="s">
        <v>236</v>
      </c>
      <c r="B66" s="395" t="s">
        <v>245</v>
      </c>
      <c r="C66" s="373"/>
    </row>
    <row r="67" spans="1:3" s="129" customFormat="1" ht="12" customHeight="1" thickBot="1">
      <c r="A67" s="402" t="s">
        <v>237</v>
      </c>
      <c r="B67" s="395" t="s">
        <v>331</v>
      </c>
      <c r="C67" s="408"/>
    </row>
    <row r="68" spans="1:3" s="129" customFormat="1" ht="12" customHeight="1" thickBot="1">
      <c r="A68" s="402" t="s">
        <v>239</v>
      </c>
      <c r="B68" s="395" t="s">
        <v>238</v>
      </c>
      <c r="C68" s="408"/>
    </row>
    <row r="69" spans="1:3" s="129" customFormat="1" ht="12" customHeight="1" thickBot="1">
      <c r="A69" s="402" t="s">
        <v>247</v>
      </c>
      <c r="B69" s="409" t="s">
        <v>334</v>
      </c>
      <c r="C69" s="373">
        <f>+C56+C59+C60+C63+C66+C68+C67</f>
        <v>168416508</v>
      </c>
    </row>
    <row r="70" spans="1:3" s="129" customFormat="1" ht="12" customHeight="1" thickBot="1">
      <c r="A70" s="410" t="s">
        <v>333</v>
      </c>
      <c r="B70" s="411" t="s">
        <v>335</v>
      </c>
      <c r="C70" s="373">
        <f>+C55+C69</f>
        <v>542090422</v>
      </c>
    </row>
    <row r="71" spans="1:3" s="129" customFormat="1" ht="12" customHeight="1">
      <c r="A71" s="3"/>
      <c r="B71" s="4"/>
      <c r="C71" s="96"/>
    </row>
    <row r="72" spans="1:3" s="129" customFormat="1" ht="12" customHeight="1">
      <c r="A72" s="660" t="s">
        <v>37</v>
      </c>
      <c r="B72" s="660"/>
      <c r="C72" s="660"/>
    </row>
    <row r="73" spans="1:3" s="129" customFormat="1" ht="12" customHeight="1" thickBot="1">
      <c r="A73" s="657" t="s">
        <v>103</v>
      </c>
      <c r="B73" s="657"/>
      <c r="C73" s="156" t="str">
        <f>C7</f>
        <v>Forintban!</v>
      </c>
    </row>
    <row r="74" spans="1:3" s="129" customFormat="1" ht="12" customHeight="1" thickBot="1">
      <c r="A74" s="149" t="s">
        <v>56</v>
      </c>
      <c r="B74" s="150" t="s">
        <v>38</v>
      </c>
      <c r="C74" s="151" t="e">
        <f>+C8</f>
        <v>#REF!</v>
      </c>
    </row>
    <row r="75" spans="1:3" s="129" customFormat="1" ht="12" customHeight="1" thickBot="1">
      <c r="A75" s="149"/>
      <c r="B75" s="150" t="s">
        <v>342</v>
      </c>
      <c r="C75" s="151" t="s">
        <v>343</v>
      </c>
    </row>
    <row r="76" spans="1:3" s="129" customFormat="1" ht="12" customHeight="1" thickBot="1">
      <c r="A76" s="343" t="s">
        <v>9</v>
      </c>
      <c r="B76" s="344" t="s">
        <v>427</v>
      </c>
      <c r="C76" s="345">
        <f>C77+C78+C79+C80+C81+C88</f>
        <v>378668809</v>
      </c>
    </row>
    <row r="77" spans="1:3" s="129" customFormat="1" ht="12" customHeight="1">
      <c r="A77" s="346" t="s">
        <v>67</v>
      </c>
      <c r="B77" s="347" t="s">
        <v>39</v>
      </c>
      <c r="C77" s="348">
        <v>183285000</v>
      </c>
    </row>
    <row r="78" spans="1:3" s="129" customFormat="1" ht="12" customHeight="1">
      <c r="A78" s="349" t="s">
        <v>68</v>
      </c>
      <c r="B78" s="350" t="s">
        <v>122</v>
      </c>
      <c r="C78" s="351">
        <v>27642000</v>
      </c>
    </row>
    <row r="79" spans="1:3" s="129" customFormat="1" ht="12" customHeight="1">
      <c r="A79" s="349" t="s">
        <v>69</v>
      </c>
      <c r="B79" s="350" t="s">
        <v>94</v>
      </c>
      <c r="C79" s="352">
        <v>154161809</v>
      </c>
    </row>
    <row r="80" spans="1:3" s="129" customFormat="1" ht="12" customHeight="1">
      <c r="A80" s="349" t="s">
        <v>70</v>
      </c>
      <c r="B80" s="353" t="s">
        <v>123</v>
      </c>
      <c r="C80" s="352">
        <v>11200000</v>
      </c>
    </row>
    <row r="81" spans="1:3" s="129" customFormat="1" ht="12" customHeight="1">
      <c r="A81" s="349" t="s">
        <v>79</v>
      </c>
      <c r="B81" s="354" t="s">
        <v>124</v>
      </c>
      <c r="C81" s="352">
        <v>2380000</v>
      </c>
    </row>
    <row r="82" spans="1:3" s="129" customFormat="1" ht="12" customHeight="1">
      <c r="A82" s="349" t="s">
        <v>71</v>
      </c>
      <c r="B82" s="350" t="s">
        <v>316</v>
      </c>
      <c r="C82" s="352"/>
    </row>
    <row r="83" spans="1:3" s="129" customFormat="1" ht="12" customHeight="1">
      <c r="A83" s="349" t="s">
        <v>72</v>
      </c>
      <c r="B83" s="355" t="s">
        <v>315</v>
      </c>
      <c r="C83" s="352"/>
    </row>
    <row r="84" spans="1:3" s="129" customFormat="1" ht="12" customHeight="1">
      <c r="A84" s="349" t="s">
        <v>80</v>
      </c>
      <c r="B84" s="355" t="s">
        <v>314</v>
      </c>
      <c r="C84" s="352"/>
    </row>
    <row r="85" spans="1:3" s="129" customFormat="1" ht="12" customHeight="1">
      <c r="A85" s="349" t="s">
        <v>81</v>
      </c>
      <c r="B85" s="356" t="s">
        <v>248</v>
      </c>
      <c r="C85" s="352">
        <v>2380000</v>
      </c>
    </row>
    <row r="86" spans="1:3" s="129" customFormat="1" ht="12" customHeight="1">
      <c r="A86" s="349" t="s">
        <v>82</v>
      </c>
      <c r="B86" s="355" t="s">
        <v>249</v>
      </c>
      <c r="C86" s="352">
        <v>0</v>
      </c>
    </row>
    <row r="87" spans="1:3" s="129" customFormat="1" ht="12" customHeight="1">
      <c r="A87" s="349" t="s">
        <v>83</v>
      </c>
      <c r="B87" s="357"/>
      <c r="C87" s="352"/>
    </row>
    <row r="88" spans="1:3" s="129" customFormat="1" ht="12" customHeight="1">
      <c r="A88" s="349" t="s">
        <v>85</v>
      </c>
      <c r="B88" s="353" t="s">
        <v>40</v>
      </c>
      <c r="C88" s="351">
        <v>0</v>
      </c>
    </row>
    <row r="89" spans="1:3" s="129" customFormat="1" ht="13.5" customHeight="1">
      <c r="A89" s="349" t="s">
        <v>410</v>
      </c>
      <c r="B89" s="350" t="s">
        <v>317</v>
      </c>
      <c r="C89" s="351">
        <v>0</v>
      </c>
    </row>
    <row r="90" spans="1:3" s="129" customFormat="1" ht="15.75" customHeight="1" thickBot="1">
      <c r="A90" s="358" t="s">
        <v>411</v>
      </c>
      <c r="B90" s="359" t="s">
        <v>318</v>
      </c>
      <c r="C90" s="360"/>
    </row>
    <row r="91" spans="1:3" s="129" customFormat="1" ht="16.5" customHeight="1" thickBot="1">
      <c r="A91" s="361" t="s">
        <v>10</v>
      </c>
      <c r="B91" s="362" t="s">
        <v>428</v>
      </c>
      <c r="C91" s="363">
        <f>+C92+C94+C96</f>
        <v>154643532</v>
      </c>
    </row>
    <row r="92" spans="1:3" s="129" customFormat="1" ht="16.5" customHeight="1">
      <c r="A92" s="364" t="s">
        <v>73</v>
      </c>
      <c r="B92" s="350" t="s">
        <v>158</v>
      </c>
      <c r="C92" s="365">
        <v>16630099</v>
      </c>
    </row>
    <row r="93" spans="1:3" ht="16.5" customHeight="1">
      <c r="A93" s="364" t="s">
        <v>74</v>
      </c>
      <c r="B93" s="366" t="s">
        <v>250</v>
      </c>
      <c r="C93" s="365">
        <v>0</v>
      </c>
    </row>
    <row r="94" spans="1:3" s="130" customFormat="1" ht="16.5" customHeight="1">
      <c r="A94" s="364" t="s">
        <v>75</v>
      </c>
      <c r="B94" s="366" t="s">
        <v>125</v>
      </c>
      <c r="C94" s="351">
        <v>138013433</v>
      </c>
    </row>
    <row r="95" spans="1:3" ht="15">
      <c r="A95" s="364" t="s">
        <v>76</v>
      </c>
      <c r="B95" s="366" t="s">
        <v>251</v>
      </c>
      <c r="C95" s="367">
        <v>95250000</v>
      </c>
    </row>
    <row r="96" spans="1:3" s="128" customFormat="1" ht="12" customHeight="1">
      <c r="A96" s="364" t="s">
        <v>77</v>
      </c>
      <c r="B96" s="368" t="s">
        <v>386</v>
      </c>
      <c r="C96" s="367"/>
    </row>
    <row r="97" spans="1:3" ht="12" customHeight="1">
      <c r="A97" s="364" t="s">
        <v>84</v>
      </c>
      <c r="B97" s="369" t="s">
        <v>412</v>
      </c>
      <c r="C97" s="367"/>
    </row>
    <row r="98" spans="1:3" ht="12" customHeight="1" thickBot="1">
      <c r="A98" s="364" t="s">
        <v>86</v>
      </c>
      <c r="B98" s="357" t="s">
        <v>252</v>
      </c>
      <c r="C98" s="367"/>
    </row>
    <row r="99" spans="1:3" ht="12" customHeight="1" thickBot="1">
      <c r="A99" s="370" t="s">
        <v>11</v>
      </c>
      <c r="B99" s="371" t="s">
        <v>319</v>
      </c>
      <c r="C99" s="372">
        <f>+C76+C91</f>
        <v>533312341</v>
      </c>
    </row>
    <row r="100" spans="1:3" ht="12" customHeight="1" thickBot="1">
      <c r="A100" s="370" t="s">
        <v>12</v>
      </c>
      <c r="B100" s="371" t="s">
        <v>320</v>
      </c>
      <c r="C100" s="372"/>
    </row>
    <row r="101" spans="1:3" ht="12" customHeight="1">
      <c r="A101" s="364" t="s">
        <v>192</v>
      </c>
      <c r="B101" s="366" t="s">
        <v>322</v>
      </c>
      <c r="C101" s="367"/>
    </row>
    <row r="102" spans="1:3" ht="12" customHeight="1" thickBot="1">
      <c r="A102" s="364" t="s">
        <v>193</v>
      </c>
      <c r="B102" s="366" t="s">
        <v>323</v>
      </c>
      <c r="C102" s="367"/>
    </row>
    <row r="103" spans="1:3" ht="12" customHeight="1" thickBot="1">
      <c r="A103" s="370" t="s">
        <v>13</v>
      </c>
      <c r="B103" s="371" t="s">
        <v>321</v>
      </c>
      <c r="C103" s="372"/>
    </row>
    <row r="104" spans="1:3" ht="12" customHeight="1" thickBot="1">
      <c r="A104" s="370" t="s">
        <v>14</v>
      </c>
      <c r="B104" s="371" t="s">
        <v>324</v>
      </c>
      <c r="C104" s="373">
        <f>C105+C106</f>
        <v>8778081</v>
      </c>
    </row>
    <row r="105" spans="1:3" ht="12" customHeight="1">
      <c r="A105" s="364" t="s">
        <v>64</v>
      </c>
      <c r="B105" s="374" t="s">
        <v>253</v>
      </c>
      <c r="C105" s="367"/>
    </row>
    <row r="106" spans="1:3" ht="12" customHeight="1" thickBot="1">
      <c r="A106" s="364" t="s">
        <v>65</v>
      </c>
      <c r="B106" s="374" t="s">
        <v>254</v>
      </c>
      <c r="C106" s="367">
        <v>8778081</v>
      </c>
    </row>
    <row r="107" spans="1:3" ht="12" customHeight="1" thickBot="1">
      <c r="A107" s="370" t="s">
        <v>15</v>
      </c>
      <c r="B107" s="371" t="s">
        <v>326</v>
      </c>
      <c r="C107" s="375"/>
    </row>
    <row r="108" spans="1:3" ht="12" customHeight="1" thickBot="1">
      <c r="A108" s="370" t="s">
        <v>16</v>
      </c>
      <c r="B108" s="371" t="s">
        <v>327</v>
      </c>
      <c r="C108" s="376"/>
    </row>
    <row r="109" spans="1:3" ht="12" customHeight="1" thickBot="1">
      <c r="A109" s="370" t="s">
        <v>17</v>
      </c>
      <c r="B109" s="371" t="s">
        <v>328</v>
      </c>
      <c r="C109" s="376"/>
    </row>
    <row r="110" spans="1:3" ht="12" customHeight="1" thickBot="1">
      <c r="A110" s="370" t="s">
        <v>18</v>
      </c>
      <c r="B110" s="371" t="s">
        <v>330</v>
      </c>
      <c r="C110" s="377">
        <f>+C100+C103+C104+C107+C108+C109</f>
        <v>8778081</v>
      </c>
    </row>
    <row r="111" spans="1:3" ht="12" customHeight="1" thickBot="1">
      <c r="A111" s="378" t="s">
        <v>19</v>
      </c>
      <c r="B111" s="379" t="s">
        <v>329</v>
      </c>
      <c r="C111" s="377">
        <f>+C99+C110</f>
        <v>542090422</v>
      </c>
    </row>
    <row r="112" spans="1:3" ht="12" customHeight="1">
      <c r="A112" s="380"/>
      <c r="B112" s="380"/>
      <c r="C112" s="381">
        <f>C70-C111</f>
        <v>0</v>
      </c>
    </row>
    <row r="113" spans="1:3" ht="12" customHeight="1">
      <c r="A113" s="658" t="s">
        <v>255</v>
      </c>
      <c r="B113" s="658"/>
      <c r="C113" s="658"/>
    </row>
    <row r="114" spans="1:3" ht="12" customHeight="1" thickBot="1">
      <c r="A114" s="659" t="s">
        <v>104</v>
      </c>
      <c r="B114" s="659"/>
      <c r="C114" s="97" t="str">
        <f>C73</f>
        <v>Forintban!</v>
      </c>
    </row>
    <row r="115" spans="1:3" ht="12" customHeight="1" thickBot="1">
      <c r="A115" s="370">
        <v>1</v>
      </c>
      <c r="B115" s="382" t="s">
        <v>429</v>
      </c>
      <c r="C115" s="372">
        <f>+C55-C99</f>
        <v>-159638427</v>
      </c>
    </row>
    <row r="116" spans="1:3" ht="12" customHeight="1" thickBot="1">
      <c r="A116" s="370" t="s">
        <v>10</v>
      </c>
      <c r="B116" s="382" t="s">
        <v>430</v>
      </c>
      <c r="C116" s="372">
        <f>+C69-C110</f>
        <v>159638427</v>
      </c>
    </row>
  </sheetData>
  <sheetProtection/>
  <mergeCells count="7">
    <mergeCell ref="A114:B114"/>
    <mergeCell ref="B1:C1"/>
    <mergeCell ref="A6:C6"/>
    <mergeCell ref="A7:B7"/>
    <mergeCell ref="A72:C72"/>
    <mergeCell ref="A73:B73"/>
    <mergeCell ref="A113:C113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1" manualBreakCount="1">
    <brk id="70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20" workbookViewId="0" topLeftCell="A1">
      <selection activeCell="C11" sqref="C11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25.00390625" style="85" customWidth="1"/>
    <col min="4" max="16384" width="9.25390625" style="85" customWidth="1"/>
  </cols>
  <sheetData>
    <row r="1" spans="1:3" s="74" customFormat="1" ht="21" customHeight="1" thickBot="1">
      <c r="A1" s="73"/>
      <c r="B1" s="75"/>
      <c r="C1" s="161" t="s">
        <v>468</v>
      </c>
    </row>
    <row r="2" spans="1:3" s="132" customFormat="1" ht="34.5">
      <c r="A2" s="126" t="s">
        <v>137</v>
      </c>
      <c r="B2" s="159" t="s">
        <v>407</v>
      </c>
      <c r="C2" s="117" t="s">
        <v>47</v>
      </c>
    </row>
    <row r="3" spans="1:3" s="132" customFormat="1" ht="23.25" thickBot="1">
      <c r="A3" s="131" t="s">
        <v>136</v>
      </c>
      <c r="B3" s="160" t="s">
        <v>371</v>
      </c>
      <c r="C3" s="118" t="s">
        <v>308</v>
      </c>
    </row>
    <row r="4" spans="1:3" s="133" customFormat="1" ht="15.75" customHeight="1" thickBot="1">
      <c r="A4" s="76"/>
      <c r="B4" s="76"/>
      <c r="C4" s="77" t="str">
        <f>'KV_9.2.2.sz.mell'!C4</f>
        <v>Forintban!</v>
      </c>
    </row>
    <row r="5" spans="1:3" ht="13.5" thickBot="1">
      <c r="A5" s="503" t="s">
        <v>138</v>
      </c>
      <c r="B5" s="507" t="s">
        <v>380</v>
      </c>
      <c r="C5" s="508" t="s">
        <v>43</v>
      </c>
    </row>
    <row r="6" spans="1:3" s="134" customFormat="1" ht="12.75" customHeight="1" thickBot="1">
      <c r="A6" s="477"/>
      <c r="B6" s="509" t="s">
        <v>342</v>
      </c>
      <c r="C6" s="510" t="s">
        <v>343</v>
      </c>
    </row>
    <row r="7" spans="1:3" s="134" customFormat="1" ht="15.75" customHeight="1" thickBot="1">
      <c r="A7" s="474"/>
      <c r="B7" s="475" t="s">
        <v>44</v>
      </c>
      <c r="C7" s="476"/>
    </row>
    <row r="8" spans="1:3" s="119" customFormat="1" ht="12" customHeight="1" thickBot="1">
      <c r="A8" s="477" t="s">
        <v>9</v>
      </c>
      <c r="B8" s="478" t="s">
        <v>361</v>
      </c>
      <c r="C8" s="426">
        <f>SUM(C9:C19)</f>
        <v>229000</v>
      </c>
    </row>
    <row r="9" spans="1:3" s="119" customFormat="1" ht="12" customHeight="1">
      <c r="A9" s="479" t="s">
        <v>67</v>
      </c>
      <c r="B9" s="347" t="s">
        <v>198</v>
      </c>
      <c r="C9" s="480"/>
    </row>
    <row r="10" spans="1:3" s="119" customFormat="1" ht="12" customHeight="1">
      <c r="A10" s="481" t="s">
        <v>68</v>
      </c>
      <c r="B10" s="350" t="s">
        <v>199</v>
      </c>
      <c r="C10" s="482">
        <v>180000</v>
      </c>
    </row>
    <row r="11" spans="1:3" s="119" customFormat="1" ht="12" customHeight="1">
      <c r="A11" s="481" t="s">
        <v>69</v>
      </c>
      <c r="B11" s="350" t="s">
        <v>200</v>
      </c>
      <c r="C11" s="482"/>
    </row>
    <row r="12" spans="1:3" s="119" customFormat="1" ht="12" customHeight="1">
      <c r="A12" s="481" t="s">
        <v>70</v>
      </c>
      <c r="B12" s="350" t="s">
        <v>201</v>
      </c>
      <c r="C12" s="482"/>
    </row>
    <row r="13" spans="1:3" s="119" customFormat="1" ht="12" customHeight="1">
      <c r="A13" s="481" t="s">
        <v>101</v>
      </c>
      <c r="B13" s="350" t="s">
        <v>202</v>
      </c>
      <c r="C13" s="482"/>
    </row>
    <row r="14" spans="1:3" s="119" customFormat="1" ht="12" customHeight="1">
      <c r="A14" s="481" t="s">
        <v>71</v>
      </c>
      <c r="B14" s="350" t="s">
        <v>281</v>
      </c>
      <c r="C14" s="482">
        <v>49000</v>
      </c>
    </row>
    <row r="15" spans="1:3" s="119" customFormat="1" ht="12" customHeight="1">
      <c r="A15" s="481" t="s">
        <v>72</v>
      </c>
      <c r="B15" s="483" t="s">
        <v>282</v>
      </c>
      <c r="C15" s="482"/>
    </row>
    <row r="16" spans="1:3" s="119" customFormat="1" ht="12" customHeight="1">
      <c r="A16" s="481" t="s">
        <v>80</v>
      </c>
      <c r="B16" s="350" t="s">
        <v>205</v>
      </c>
      <c r="C16" s="484"/>
    </row>
    <row r="17" spans="1:3" s="135" customFormat="1" ht="12" customHeight="1">
      <c r="A17" s="481" t="s">
        <v>81</v>
      </c>
      <c r="B17" s="350" t="s">
        <v>206</v>
      </c>
      <c r="C17" s="482"/>
    </row>
    <row r="18" spans="1:3" s="135" customFormat="1" ht="12" customHeight="1">
      <c r="A18" s="481" t="s">
        <v>82</v>
      </c>
      <c r="B18" s="350" t="s">
        <v>313</v>
      </c>
      <c r="C18" s="485"/>
    </row>
    <row r="19" spans="1:3" s="135" customFormat="1" ht="12" customHeight="1" thickBot="1">
      <c r="A19" s="481" t="s">
        <v>83</v>
      </c>
      <c r="B19" s="483" t="s">
        <v>207</v>
      </c>
      <c r="C19" s="485"/>
    </row>
    <row r="20" spans="1:3" s="119" customFormat="1" ht="12" customHeight="1" thickBot="1">
      <c r="A20" s="477" t="s">
        <v>10</v>
      </c>
      <c r="B20" s="478" t="s">
        <v>283</v>
      </c>
      <c r="C20" s="426">
        <f>SUM(C21:C23)</f>
        <v>0</v>
      </c>
    </row>
    <row r="21" spans="1:3" s="135" customFormat="1" ht="12" customHeight="1">
      <c r="A21" s="481" t="s">
        <v>73</v>
      </c>
      <c r="B21" s="374" t="s">
        <v>184</v>
      </c>
      <c r="C21" s="482"/>
    </row>
    <row r="22" spans="1:3" s="135" customFormat="1" ht="12" customHeight="1">
      <c r="A22" s="481" t="s">
        <v>74</v>
      </c>
      <c r="B22" s="350" t="s">
        <v>284</v>
      </c>
      <c r="C22" s="482"/>
    </row>
    <row r="23" spans="1:3" s="135" customFormat="1" ht="12" customHeight="1">
      <c r="A23" s="481" t="s">
        <v>75</v>
      </c>
      <c r="B23" s="350" t="s">
        <v>285</v>
      </c>
      <c r="C23" s="482"/>
    </row>
    <row r="24" spans="1:3" s="135" customFormat="1" ht="12" customHeight="1" thickBot="1">
      <c r="A24" s="481" t="s">
        <v>76</v>
      </c>
      <c r="B24" s="350" t="s">
        <v>362</v>
      </c>
      <c r="C24" s="482"/>
    </row>
    <row r="25" spans="1:3" s="135" customFormat="1" ht="12" customHeight="1" thickBot="1">
      <c r="A25" s="486" t="s">
        <v>11</v>
      </c>
      <c r="B25" s="371" t="s">
        <v>114</v>
      </c>
      <c r="C25" s="487"/>
    </row>
    <row r="26" spans="1:3" s="135" customFormat="1" ht="12" customHeight="1" thickBot="1">
      <c r="A26" s="486" t="s">
        <v>12</v>
      </c>
      <c r="B26" s="371" t="s">
        <v>363</v>
      </c>
      <c r="C26" s="426">
        <f>+C27+C28+C29</f>
        <v>0</v>
      </c>
    </row>
    <row r="27" spans="1:3" s="135" customFormat="1" ht="12" customHeight="1">
      <c r="A27" s="488" t="s">
        <v>192</v>
      </c>
      <c r="B27" s="489" t="s">
        <v>189</v>
      </c>
      <c r="C27" s="414"/>
    </row>
    <row r="28" spans="1:3" s="135" customFormat="1" ht="12" customHeight="1">
      <c r="A28" s="488" t="s">
        <v>193</v>
      </c>
      <c r="B28" s="489" t="s">
        <v>284</v>
      </c>
      <c r="C28" s="482"/>
    </row>
    <row r="29" spans="1:3" s="135" customFormat="1" ht="12" customHeight="1">
      <c r="A29" s="488" t="s">
        <v>194</v>
      </c>
      <c r="B29" s="490" t="s">
        <v>287</v>
      </c>
      <c r="C29" s="482"/>
    </row>
    <row r="30" spans="1:3" s="135" customFormat="1" ht="12" customHeight="1" thickBot="1">
      <c r="A30" s="481" t="s">
        <v>195</v>
      </c>
      <c r="B30" s="491" t="s">
        <v>364</v>
      </c>
      <c r="C30" s="492"/>
    </row>
    <row r="31" spans="1:3" s="135" customFormat="1" ht="12" customHeight="1" thickBot="1">
      <c r="A31" s="486" t="s">
        <v>13</v>
      </c>
      <c r="B31" s="371" t="s">
        <v>288</v>
      </c>
      <c r="C31" s="426">
        <f>+C32+C33+C34</f>
        <v>0</v>
      </c>
    </row>
    <row r="32" spans="1:3" s="135" customFormat="1" ht="12" customHeight="1">
      <c r="A32" s="488" t="s">
        <v>61</v>
      </c>
      <c r="B32" s="489" t="s">
        <v>212</v>
      </c>
      <c r="C32" s="414"/>
    </row>
    <row r="33" spans="1:3" s="135" customFormat="1" ht="12" customHeight="1">
      <c r="A33" s="488" t="s">
        <v>62</v>
      </c>
      <c r="B33" s="490" t="s">
        <v>213</v>
      </c>
      <c r="C33" s="429"/>
    </row>
    <row r="34" spans="1:3" s="135" customFormat="1" ht="12" customHeight="1" thickBot="1">
      <c r="A34" s="481" t="s">
        <v>63</v>
      </c>
      <c r="B34" s="491" t="s">
        <v>214</v>
      </c>
      <c r="C34" s="492"/>
    </row>
    <row r="35" spans="1:3" s="119" customFormat="1" ht="12" customHeight="1" thickBot="1">
      <c r="A35" s="486" t="s">
        <v>14</v>
      </c>
      <c r="B35" s="371" t="s">
        <v>258</v>
      </c>
      <c r="C35" s="487"/>
    </row>
    <row r="36" spans="1:3" s="119" customFormat="1" ht="12" customHeight="1" thickBot="1">
      <c r="A36" s="486" t="s">
        <v>15</v>
      </c>
      <c r="B36" s="371" t="s">
        <v>289</v>
      </c>
      <c r="C36" s="493"/>
    </row>
    <row r="37" spans="1:3" s="119" customFormat="1" ht="12" customHeight="1" thickBot="1">
      <c r="A37" s="477" t="s">
        <v>16</v>
      </c>
      <c r="B37" s="371" t="s">
        <v>290</v>
      </c>
      <c r="C37" s="115">
        <f>+C8+C20+C25+C26+C31+C35+C36</f>
        <v>229000</v>
      </c>
    </row>
    <row r="38" spans="1:3" s="119" customFormat="1" ht="12" customHeight="1" thickBot="1">
      <c r="A38" s="494" t="s">
        <v>17</v>
      </c>
      <c r="B38" s="371" t="s">
        <v>291</v>
      </c>
      <c r="C38" s="115">
        <f>+C39+C40+C41</f>
        <v>35696000</v>
      </c>
    </row>
    <row r="39" spans="1:3" s="119" customFormat="1" ht="12" customHeight="1">
      <c r="A39" s="488" t="s">
        <v>292</v>
      </c>
      <c r="B39" s="489" t="s">
        <v>163</v>
      </c>
      <c r="C39" s="414">
        <v>1495717</v>
      </c>
    </row>
    <row r="40" spans="1:3" s="119" customFormat="1" ht="12" customHeight="1">
      <c r="A40" s="488" t="s">
        <v>293</v>
      </c>
      <c r="B40" s="490" t="s">
        <v>2</v>
      </c>
      <c r="C40" s="429"/>
    </row>
    <row r="41" spans="1:3" s="135" customFormat="1" ht="12" customHeight="1" thickBot="1">
      <c r="A41" s="481" t="s">
        <v>294</v>
      </c>
      <c r="B41" s="491" t="s">
        <v>295</v>
      </c>
      <c r="C41" s="492">
        <v>34200283</v>
      </c>
    </row>
    <row r="42" spans="1:3" s="135" customFormat="1" ht="15" customHeight="1" thickBot="1">
      <c r="A42" s="494" t="s">
        <v>18</v>
      </c>
      <c r="B42" s="495" t="s">
        <v>296</v>
      </c>
      <c r="C42" s="496">
        <f>+C37+C38</f>
        <v>35925000</v>
      </c>
    </row>
    <row r="43" spans="1:3" s="135" customFormat="1" ht="15" customHeight="1">
      <c r="A43" s="497"/>
      <c r="B43" s="498"/>
      <c r="C43" s="499"/>
    </row>
    <row r="44" spans="1:3" ht="13.5" thickBot="1">
      <c r="A44" s="500"/>
      <c r="B44" s="501"/>
      <c r="C44" s="502"/>
    </row>
    <row r="45" spans="1:3" s="134" customFormat="1" ht="16.5" customHeight="1" thickBot="1">
      <c r="A45" s="503"/>
      <c r="B45" s="504" t="s">
        <v>45</v>
      </c>
      <c r="C45" s="496"/>
    </row>
    <row r="46" spans="1:3" s="136" customFormat="1" ht="12" customHeight="1" thickBot="1">
      <c r="A46" s="486" t="s">
        <v>9</v>
      </c>
      <c r="B46" s="371" t="s">
        <v>297</v>
      </c>
      <c r="C46" s="631">
        <f>SUM(C47:C51)</f>
        <v>35925000</v>
      </c>
    </row>
    <row r="47" spans="1:3" ht="12" customHeight="1">
      <c r="A47" s="481" t="s">
        <v>67</v>
      </c>
      <c r="B47" s="374" t="s">
        <v>39</v>
      </c>
      <c r="C47" s="633">
        <v>27536000</v>
      </c>
    </row>
    <row r="48" spans="1:3" ht="12" customHeight="1">
      <c r="A48" s="481" t="s">
        <v>68</v>
      </c>
      <c r="B48" s="350" t="s">
        <v>122</v>
      </c>
      <c r="C48" s="633">
        <v>4290000</v>
      </c>
    </row>
    <row r="49" spans="1:3" ht="12" customHeight="1">
      <c r="A49" s="481" t="s">
        <v>69</v>
      </c>
      <c r="B49" s="350" t="s">
        <v>94</v>
      </c>
      <c r="C49" s="633">
        <v>4099000</v>
      </c>
    </row>
    <row r="50" spans="1:3" ht="12" customHeight="1">
      <c r="A50" s="481" t="s">
        <v>70</v>
      </c>
      <c r="B50" s="350" t="s">
        <v>123</v>
      </c>
      <c r="C50" s="417"/>
    </row>
    <row r="51" spans="1:3" ht="12" customHeight="1" thickBot="1">
      <c r="A51" s="481" t="s">
        <v>101</v>
      </c>
      <c r="B51" s="350" t="s">
        <v>124</v>
      </c>
      <c r="C51" s="417"/>
    </row>
    <row r="52" spans="1:3" ht="12" customHeight="1" thickBot="1">
      <c r="A52" s="486" t="s">
        <v>10</v>
      </c>
      <c r="B52" s="371" t="s">
        <v>298</v>
      </c>
      <c r="C52" s="426">
        <f>SUM(C53:C55)</f>
        <v>0</v>
      </c>
    </row>
    <row r="53" spans="1:3" s="136" customFormat="1" ht="12" customHeight="1">
      <c r="A53" s="481" t="s">
        <v>73</v>
      </c>
      <c r="B53" s="374" t="s">
        <v>158</v>
      </c>
      <c r="C53" s="414"/>
    </row>
    <row r="54" spans="1:3" ht="12" customHeight="1">
      <c r="A54" s="481" t="s">
        <v>74</v>
      </c>
      <c r="B54" s="350" t="s">
        <v>125</v>
      </c>
      <c r="C54" s="417"/>
    </row>
    <row r="55" spans="1:3" ht="12" customHeight="1">
      <c r="A55" s="481" t="s">
        <v>75</v>
      </c>
      <c r="B55" s="350" t="s">
        <v>46</v>
      </c>
      <c r="C55" s="417"/>
    </row>
    <row r="56" spans="1:3" ht="12" customHeight="1" thickBot="1">
      <c r="A56" s="481" t="s">
        <v>76</v>
      </c>
      <c r="B56" s="350" t="s">
        <v>365</v>
      </c>
      <c r="C56" s="417"/>
    </row>
    <row r="57" spans="1:3" ht="15" customHeight="1" thickBot="1">
      <c r="A57" s="486" t="s">
        <v>11</v>
      </c>
      <c r="B57" s="371" t="s">
        <v>5</v>
      </c>
      <c r="C57" s="487"/>
    </row>
    <row r="58" spans="1:3" ht="13.5" thickBot="1">
      <c r="A58" s="486" t="s">
        <v>12</v>
      </c>
      <c r="B58" s="505" t="s">
        <v>370</v>
      </c>
      <c r="C58" s="506">
        <f>+C46+C52+C57</f>
        <v>35925000</v>
      </c>
    </row>
    <row r="59" spans="1:3" ht="15" customHeight="1" thickBot="1">
      <c r="A59" s="511"/>
      <c r="B59" s="512"/>
      <c r="C59" s="189">
        <f>C42-C58</f>
        <v>0</v>
      </c>
    </row>
    <row r="60" spans="1:3" ht="14.25" customHeight="1" thickBot="1">
      <c r="A60" s="86" t="s">
        <v>360</v>
      </c>
      <c r="B60" s="87"/>
      <c r="C60" s="33">
        <v>5</v>
      </c>
    </row>
    <row r="61" spans="1:3" ht="13.5" thickBot="1">
      <c r="A61" s="86" t="s">
        <v>139</v>
      </c>
      <c r="B61" s="87"/>
      <c r="C61" s="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20" workbookViewId="0" topLeftCell="A1">
      <selection activeCell="C1" sqref="C1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22.25390625" style="85" customWidth="1"/>
    <col min="4" max="16384" width="9.25390625" style="85" customWidth="1"/>
  </cols>
  <sheetData>
    <row r="1" spans="1:3" s="74" customFormat="1" ht="21" customHeight="1" thickBot="1">
      <c r="A1" s="73"/>
      <c r="B1" s="75"/>
      <c r="C1" s="161" t="s">
        <v>469</v>
      </c>
    </row>
    <row r="2" spans="1:3" s="132" customFormat="1" ht="34.5">
      <c r="A2" s="126" t="s">
        <v>137</v>
      </c>
      <c r="B2" s="204" t="s">
        <v>408</v>
      </c>
      <c r="C2" s="117" t="s">
        <v>48</v>
      </c>
    </row>
    <row r="3" spans="1:3" s="132" customFormat="1" ht="23.25" thickBot="1">
      <c r="A3" s="131" t="s">
        <v>136</v>
      </c>
      <c r="B3" s="160" t="s">
        <v>280</v>
      </c>
      <c r="C3" s="118" t="s">
        <v>42</v>
      </c>
    </row>
    <row r="4" spans="1:3" s="133" customFormat="1" ht="15.75" customHeight="1" thickBot="1">
      <c r="A4" s="76"/>
      <c r="B4" s="76"/>
      <c r="C4" s="77" t="str">
        <f>'KV_9.2.3.sz.mell'!C4</f>
        <v>Forintban!</v>
      </c>
    </row>
    <row r="5" spans="1:3" ht="13.5" thickBot="1">
      <c r="A5" s="503" t="s">
        <v>138</v>
      </c>
      <c r="B5" s="507" t="s">
        <v>380</v>
      </c>
      <c r="C5" s="508" t="s">
        <v>43</v>
      </c>
    </row>
    <row r="6" spans="1:3" s="134" customFormat="1" ht="12.75" customHeight="1" thickBot="1">
      <c r="A6" s="477"/>
      <c r="B6" s="509" t="s">
        <v>342</v>
      </c>
      <c r="C6" s="510" t="s">
        <v>343</v>
      </c>
    </row>
    <row r="7" spans="1:3" s="134" customFormat="1" ht="15.75" customHeight="1" thickBot="1">
      <c r="A7" s="474"/>
      <c r="B7" s="475" t="s">
        <v>44</v>
      </c>
      <c r="C7" s="476"/>
    </row>
    <row r="8" spans="1:3" s="119" customFormat="1" ht="12" customHeight="1" thickBot="1">
      <c r="A8" s="477" t="s">
        <v>9</v>
      </c>
      <c r="B8" s="478" t="s">
        <v>361</v>
      </c>
      <c r="C8" s="426">
        <f>SUM(C9:C19)</f>
        <v>29983000</v>
      </c>
    </row>
    <row r="9" spans="1:3" s="119" customFormat="1" ht="12" customHeight="1">
      <c r="A9" s="479" t="s">
        <v>67</v>
      </c>
      <c r="B9" s="347" t="s">
        <v>198</v>
      </c>
      <c r="C9" s="480">
        <v>16597000</v>
      </c>
    </row>
    <row r="10" spans="1:3" s="119" customFormat="1" ht="12" customHeight="1">
      <c r="A10" s="481" t="s">
        <v>68</v>
      </c>
      <c r="B10" s="350" t="s">
        <v>199</v>
      </c>
      <c r="C10" s="482"/>
    </row>
    <row r="11" spans="1:3" s="119" customFormat="1" ht="12" customHeight="1">
      <c r="A11" s="481" t="s">
        <v>69</v>
      </c>
      <c r="B11" s="350" t="s">
        <v>200</v>
      </c>
      <c r="C11" s="482"/>
    </row>
    <row r="12" spans="1:3" s="119" customFormat="1" ht="12" customHeight="1">
      <c r="A12" s="481" t="s">
        <v>70</v>
      </c>
      <c r="B12" s="350" t="s">
        <v>201</v>
      </c>
      <c r="C12" s="482"/>
    </row>
    <row r="13" spans="1:3" s="119" customFormat="1" ht="12" customHeight="1">
      <c r="A13" s="481" t="s">
        <v>101</v>
      </c>
      <c r="B13" s="350" t="s">
        <v>202</v>
      </c>
      <c r="C13" s="482">
        <v>6180000</v>
      </c>
    </row>
    <row r="14" spans="1:3" s="119" customFormat="1" ht="12" customHeight="1">
      <c r="A14" s="481" t="s">
        <v>71</v>
      </c>
      <c r="B14" s="350" t="s">
        <v>281</v>
      </c>
      <c r="C14" s="482">
        <v>6321000</v>
      </c>
    </row>
    <row r="15" spans="1:3" s="119" customFormat="1" ht="12" customHeight="1">
      <c r="A15" s="481" t="s">
        <v>72</v>
      </c>
      <c r="B15" s="483" t="s">
        <v>282</v>
      </c>
      <c r="C15" s="482"/>
    </row>
    <row r="16" spans="1:3" s="119" customFormat="1" ht="12" customHeight="1">
      <c r="A16" s="481" t="s">
        <v>80</v>
      </c>
      <c r="B16" s="350" t="s">
        <v>205</v>
      </c>
      <c r="C16" s="484"/>
    </row>
    <row r="17" spans="1:3" s="135" customFormat="1" ht="12" customHeight="1">
      <c r="A17" s="481" t="s">
        <v>81</v>
      </c>
      <c r="B17" s="350" t="s">
        <v>206</v>
      </c>
      <c r="C17" s="482"/>
    </row>
    <row r="18" spans="1:3" s="135" customFormat="1" ht="12" customHeight="1">
      <c r="A18" s="481" t="s">
        <v>82</v>
      </c>
      <c r="B18" s="350" t="s">
        <v>313</v>
      </c>
      <c r="C18" s="485"/>
    </row>
    <row r="19" spans="1:3" s="135" customFormat="1" ht="12" customHeight="1" thickBot="1">
      <c r="A19" s="481" t="s">
        <v>83</v>
      </c>
      <c r="B19" s="483" t="s">
        <v>207</v>
      </c>
      <c r="C19" s="485">
        <v>885000</v>
      </c>
    </row>
    <row r="20" spans="1:3" s="119" customFormat="1" ht="12" customHeight="1" thickBot="1">
      <c r="A20" s="477" t="s">
        <v>10</v>
      </c>
      <c r="B20" s="478" t="s">
        <v>283</v>
      </c>
      <c r="C20" s="426">
        <f>SUM(C21:C23)</f>
        <v>1401000</v>
      </c>
    </row>
    <row r="21" spans="1:3" s="135" customFormat="1" ht="12" customHeight="1">
      <c r="A21" s="481" t="s">
        <v>73</v>
      </c>
      <c r="B21" s="374" t="s">
        <v>184</v>
      </c>
      <c r="C21" s="482"/>
    </row>
    <row r="22" spans="1:3" s="135" customFormat="1" ht="12" customHeight="1">
      <c r="A22" s="481" t="s">
        <v>74</v>
      </c>
      <c r="B22" s="350" t="s">
        <v>284</v>
      </c>
      <c r="C22" s="482"/>
    </row>
    <row r="23" spans="1:3" s="135" customFormat="1" ht="12" customHeight="1">
      <c r="A23" s="481" t="s">
        <v>75</v>
      </c>
      <c r="B23" s="350" t="s">
        <v>285</v>
      </c>
      <c r="C23" s="482">
        <v>1401000</v>
      </c>
    </row>
    <row r="24" spans="1:3" s="135" customFormat="1" ht="12" customHeight="1" thickBot="1">
      <c r="A24" s="481" t="s">
        <v>76</v>
      </c>
      <c r="B24" s="350" t="s">
        <v>366</v>
      </c>
      <c r="C24" s="482"/>
    </row>
    <row r="25" spans="1:3" s="135" customFormat="1" ht="12" customHeight="1" thickBot="1">
      <c r="A25" s="486" t="s">
        <v>11</v>
      </c>
      <c r="B25" s="371" t="s">
        <v>114</v>
      </c>
      <c r="C25" s="487"/>
    </row>
    <row r="26" spans="1:3" s="135" customFormat="1" ht="12" customHeight="1" thickBot="1">
      <c r="A26" s="486" t="s">
        <v>12</v>
      </c>
      <c r="B26" s="371" t="s">
        <v>286</v>
      </c>
      <c r="C26" s="426">
        <f>+C27+C28</f>
        <v>0</v>
      </c>
    </row>
    <row r="27" spans="1:3" s="135" customFormat="1" ht="12" customHeight="1">
      <c r="A27" s="488" t="s">
        <v>192</v>
      </c>
      <c r="B27" s="489" t="s">
        <v>284</v>
      </c>
      <c r="C27" s="414"/>
    </row>
    <row r="28" spans="1:3" s="135" customFormat="1" ht="12" customHeight="1">
      <c r="A28" s="488" t="s">
        <v>193</v>
      </c>
      <c r="B28" s="490" t="s">
        <v>287</v>
      </c>
      <c r="C28" s="429"/>
    </row>
    <row r="29" spans="1:3" s="135" customFormat="1" ht="12" customHeight="1" thickBot="1">
      <c r="A29" s="481" t="s">
        <v>194</v>
      </c>
      <c r="B29" s="491" t="s">
        <v>367</v>
      </c>
      <c r="C29" s="492"/>
    </row>
    <row r="30" spans="1:3" s="135" customFormat="1" ht="12" customHeight="1" thickBot="1">
      <c r="A30" s="486" t="s">
        <v>13</v>
      </c>
      <c r="B30" s="371" t="s">
        <v>288</v>
      </c>
      <c r="C30" s="426">
        <f>+C31+C32+C33</f>
        <v>0</v>
      </c>
    </row>
    <row r="31" spans="1:3" s="135" customFormat="1" ht="12" customHeight="1">
      <c r="A31" s="488" t="s">
        <v>61</v>
      </c>
      <c r="B31" s="489" t="s">
        <v>212</v>
      </c>
      <c r="C31" s="414"/>
    </row>
    <row r="32" spans="1:3" s="135" customFormat="1" ht="12" customHeight="1">
      <c r="A32" s="488" t="s">
        <v>62</v>
      </c>
      <c r="B32" s="490" t="s">
        <v>213</v>
      </c>
      <c r="C32" s="429"/>
    </row>
    <row r="33" spans="1:3" s="135" customFormat="1" ht="12" customHeight="1" thickBot="1">
      <c r="A33" s="481" t="s">
        <v>63</v>
      </c>
      <c r="B33" s="491" t="s">
        <v>214</v>
      </c>
      <c r="C33" s="492"/>
    </row>
    <row r="34" spans="1:3" s="119" customFormat="1" ht="12" customHeight="1" thickBot="1">
      <c r="A34" s="486" t="s">
        <v>14</v>
      </c>
      <c r="B34" s="371" t="s">
        <v>258</v>
      </c>
      <c r="C34" s="487"/>
    </row>
    <row r="35" spans="1:3" s="119" customFormat="1" ht="12" customHeight="1" thickBot="1">
      <c r="A35" s="486" t="s">
        <v>15</v>
      </c>
      <c r="B35" s="371" t="s">
        <v>289</v>
      </c>
      <c r="C35" s="493"/>
    </row>
    <row r="36" spans="1:3" s="119" customFormat="1" ht="12" customHeight="1" thickBot="1">
      <c r="A36" s="477" t="s">
        <v>16</v>
      </c>
      <c r="B36" s="371" t="s">
        <v>368</v>
      </c>
      <c r="C36" s="115">
        <f>+C8+C20+C25+C26+C30+C34+C35</f>
        <v>31384000</v>
      </c>
    </row>
    <row r="37" spans="1:3" s="119" customFormat="1" ht="12" customHeight="1" thickBot="1">
      <c r="A37" s="494" t="s">
        <v>17</v>
      </c>
      <c r="B37" s="371" t="s">
        <v>291</v>
      </c>
      <c r="C37" s="115">
        <f>+C38+C39+C40</f>
        <v>117916000</v>
      </c>
    </row>
    <row r="38" spans="1:3" s="119" customFormat="1" ht="12" customHeight="1">
      <c r="A38" s="488" t="s">
        <v>292</v>
      </c>
      <c r="B38" s="489" t="s">
        <v>163</v>
      </c>
      <c r="C38" s="414">
        <v>8086535</v>
      </c>
    </row>
    <row r="39" spans="1:3" s="119" customFormat="1" ht="12" customHeight="1">
      <c r="A39" s="488" t="s">
        <v>293</v>
      </c>
      <c r="B39" s="490" t="s">
        <v>2</v>
      </c>
      <c r="C39" s="429"/>
    </row>
    <row r="40" spans="1:3" s="135" customFormat="1" ht="12" customHeight="1" thickBot="1">
      <c r="A40" s="481" t="s">
        <v>294</v>
      </c>
      <c r="B40" s="491" t="s">
        <v>295</v>
      </c>
      <c r="C40" s="492">
        <v>109829465</v>
      </c>
    </row>
    <row r="41" spans="1:3" s="135" customFormat="1" ht="15" customHeight="1" thickBot="1">
      <c r="A41" s="494" t="s">
        <v>18</v>
      </c>
      <c r="B41" s="495" t="s">
        <v>296</v>
      </c>
      <c r="C41" s="496">
        <f>+C36+C37</f>
        <v>149300000</v>
      </c>
    </row>
    <row r="42" spans="1:3" s="135" customFormat="1" ht="15" customHeight="1">
      <c r="A42" s="497"/>
      <c r="B42" s="498"/>
      <c r="C42" s="499"/>
    </row>
    <row r="43" spans="1:3" ht="13.5" thickBot="1">
      <c r="A43" s="500"/>
      <c r="B43" s="501"/>
      <c r="C43" s="502"/>
    </row>
    <row r="44" spans="1:3" s="134" customFormat="1" ht="16.5" customHeight="1" thickBot="1">
      <c r="A44" s="503"/>
      <c r="B44" s="504" t="s">
        <v>45</v>
      </c>
      <c r="C44" s="496"/>
    </row>
    <row r="45" spans="1:3" s="136" customFormat="1" ht="12" customHeight="1" thickBot="1">
      <c r="A45" s="486" t="s">
        <v>9</v>
      </c>
      <c r="B45" s="371" t="s">
        <v>297</v>
      </c>
      <c r="C45" s="426">
        <f>SUM(C46:C50)</f>
        <v>148700000</v>
      </c>
    </row>
    <row r="46" spans="1:3" ht="12" customHeight="1">
      <c r="A46" s="481" t="s">
        <v>67</v>
      </c>
      <c r="B46" s="374" t="s">
        <v>39</v>
      </c>
      <c r="C46" s="414">
        <v>89070000</v>
      </c>
    </row>
    <row r="47" spans="1:3" ht="12" customHeight="1">
      <c r="A47" s="481" t="s">
        <v>68</v>
      </c>
      <c r="B47" s="350" t="s">
        <v>122</v>
      </c>
      <c r="C47" s="417">
        <v>13685000</v>
      </c>
    </row>
    <row r="48" spans="1:3" ht="12" customHeight="1">
      <c r="A48" s="481" t="s">
        <v>69</v>
      </c>
      <c r="B48" s="350" t="s">
        <v>94</v>
      </c>
      <c r="C48" s="417">
        <v>45945000</v>
      </c>
    </row>
    <row r="49" spans="1:3" ht="12" customHeight="1">
      <c r="A49" s="481" t="s">
        <v>70</v>
      </c>
      <c r="B49" s="350" t="s">
        <v>123</v>
      </c>
      <c r="C49" s="417"/>
    </row>
    <row r="50" spans="1:3" ht="12" customHeight="1" thickBot="1">
      <c r="A50" s="481" t="s">
        <v>101</v>
      </c>
      <c r="B50" s="350" t="s">
        <v>124</v>
      </c>
      <c r="C50" s="417"/>
    </row>
    <row r="51" spans="1:3" ht="12" customHeight="1" thickBot="1">
      <c r="A51" s="486" t="s">
        <v>10</v>
      </c>
      <c r="B51" s="371" t="s">
        <v>298</v>
      </c>
      <c r="C51" s="426">
        <f>SUM(C52:C54)</f>
        <v>600000</v>
      </c>
    </row>
    <row r="52" spans="1:3" s="136" customFormat="1" ht="12" customHeight="1">
      <c r="A52" s="481" t="s">
        <v>73</v>
      </c>
      <c r="B52" s="374" t="s">
        <v>158</v>
      </c>
      <c r="C52" s="414">
        <v>600000</v>
      </c>
    </row>
    <row r="53" spans="1:3" ht="12" customHeight="1">
      <c r="A53" s="481" t="s">
        <v>74</v>
      </c>
      <c r="B53" s="350" t="s">
        <v>125</v>
      </c>
      <c r="C53" s="417"/>
    </row>
    <row r="54" spans="1:3" ht="12" customHeight="1">
      <c r="A54" s="481" t="s">
        <v>75</v>
      </c>
      <c r="B54" s="350" t="s">
        <v>46</v>
      </c>
      <c r="C54" s="417"/>
    </row>
    <row r="55" spans="1:3" ht="12" customHeight="1" thickBot="1">
      <c r="A55" s="481" t="s">
        <v>76</v>
      </c>
      <c r="B55" s="350" t="s">
        <v>365</v>
      </c>
      <c r="C55" s="417"/>
    </row>
    <row r="56" spans="1:3" ht="15" customHeight="1" thickBot="1">
      <c r="A56" s="486" t="s">
        <v>11</v>
      </c>
      <c r="B56" s="371" t="s">
        <v>5</v>
      </c>
      <c r="C56" s="487"/>
    </row>
    <row r="57" spans="1:3" ht="13.5" thickBot="1">
      <c r="A57" s="486" t="s">
        <v>12</v>
      </c>
      <c r="B57" s="505" t="s">
        <v>370</v>
      </c>
      <c r="C57" s="506">
        <f>+C45+C51+C56</f>
        <v>149300000</v>
      </c>
    </row>
    <row r="58" spans="1:3" ht="15" customHeight="1" thickBot="1">
      <c r="A58" s="511"/>
      <c r="B58" s="512"/>
      <c r="C58" s="189">
        <f>C41-C57</f>
        <v>0</v>
      </c>
    </row>
    <row r="59" spans="1:3" ht="14.25" customHeight="1" thickBot="1">
      <c r="A59" s="86" t="s">
        <v>360</v>
      </c>
      <c r="B59" s="87"/>
      <c r="C59" s="33">
        <v>24</v>
      </c>
    </row>
    <row r="60" spans="1:3" ht="13.5" thickBot="1">
      <c r="A60" s="86" t="s">
        <v>139</v>
      </c>
      <c r="B60" s="87"/>
      <c r="C60" s="3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20" workbookViewId="0" topLeftCell="A1">
      <selection activeCell="B8" sqref="B8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25.00390625" style="85" customWidth="1"/>
    <col min="4" max="16384" width="9.25390625" style="85" customWidth="1"/>
  </cols>
  <sheetData>
    <row r="1" spans="1:3" s="74" customFormat="1" ht="21" customHeight="1" thickBot="1">
      <c r="A1" s="73"/>
      <c r="B1" s="75"/>
      <c r="C1" s="161" t="s">
        <v>470</v>
      </c>
    </row>
    <row r="2" spans="1:3" s="132" customFormat="1" ht="34.5">
      <c r="A2" s="126" t="s">
        <v>137</v>
      </c>
      <c r="B2" s="159" t="str">
        <f>CONCATENATE('KV_9.3.sz.mell'!B2)</f>
        <v>Gólyafészek Óvoda és Bölcsőde</v>
      </c>
      <c r="C2" s="117" t="s">
        <v>48</v>
      </c>
    </row>
    <row r="3" spans="1:3" s="132" customFormat="1" ht="23.25" thickBot="1">
      <c r="A3" s="131" t="s">
        <v>136</v>
      </c>
      <c r="B3" s="160" t="s">
        <v>299</v>
      </c>
      <c r="C3" s="118" t="s">
        <v>47</v>
      </c>
    </row>
    <row r="4" spans="1:3" s="133" customFormat="1" ht="15.75" customHeight="1" thickBot="1">
      <c r="A4" s="76"/>
      <c r="B4" s="76"/>
      <c r="C4" s="77" t="str">
        <f>'KV_9.3.sz.mell'!C4</f>
        <v>Forintban!</v>
      </c>
    </row>
    <row r="5" spans="1:3" ht="13.5" thickBot="1">
      <c r="A5" s="503" t="s">
        <v>138</v>
      </c>
      <c r="B5" s="507" t="s">
        <v>380</v>
      </c>
      <c r="C5" s="508" t="s">
        <v>43</v>
      </c>
    </row>
    <row r="6" spans="1:3" s="134" customFormat="1" ht="12.75" customHeight="1" thickBot="1">
      <c r="A6" s="477"/>
      <c r="B6" s="509" t="s">
        <v>342</v>
      </c>
      <c r="C6" s="510" t="s">
        <v>343</v>
      </c>
    </row>
    <row r="7" spans="1:3" s="134" customFormat="1" ht="15.75" customHeight="1" thickBot="1">
      <c r="A7" s="474"/>
      <c r="B7" s="475" t="s">
        <v>44</v>
      </c>
      <c r="C7" s="476"/>
    </row>
    <row r="8" spans="1:3" s="119" customFormat="1" ht="12" customHeight="1" thickBot="1">
      <c r="A8" s="477" t="s">
        <v>9</v>
      </c>
      <c r="B8" s="478" t="s">
        <v>361</v>
      </c>
      <c r="C8" s="426">
        <f>SUM(C9:C19)</f>
        <v>22401000</v>
      </c>
    </row>
    <row r="9" spans="1:3" s="119" customFormat="1" ht="12" customHeight="1">
      <c r="A9" s="479" t="s">
        <v>67</v>
      </c>
      <c r="B9" s="347" t="s">
        <v>198</v>
      </c>
      <c r="C9" s="480">
        <v>10824000</v>
      </c>
    </row>
    <row r="10" spans="1:3" s="119" customFormat="1" ht="12" customHeight="1">
      <c r="A10" s="481" t="s">
        <v>68</v>
      </c>
      <c r="B10" s="350" t="s">
        <v>199</v>
      </c>
      <c r="C10" s="482"/>
    </row>
    <row r="11" spans="1:3" s="119" customFormat="1" ht="12" customHeight="1">
      <c r="A11" s="481" t="s">
        <v>69</v>
      </c>
      <c r="B11" s="350" t="s">
        <v>200</v>
      </c>
      <c r="C11" s="482"/>
    </row>
    <row r="12" spans="1:3" s="119" customFormat="1" ht="12" customHeight="1">
      <c r="A12" s="481" t="s">
        <v>70</v>
      </c>
      <c r="B12" s="350" t="s">
        <v>201</v>
      </c>
      <c r="C12" s="482"/>
    </row>
    <row r="13" spans="1:3" s="119" customFormat="1" ht="12" customHeight="1">
      <c r="A13" s="481" t="s">
        <v>101</v>
      </c>
      <c r="B13" s="350" t="s">
        <v>202</v>
      </c>
      <c r="C13" s="482">
        <v>5930000</v>
      </c>
    </row>
    <row r="14" spans="1:3" s="119" customFormat="1" ht="12" customHeight="1">
      <c r="A14" s="481" t="s">
        <v>71</v>
      </c>
      <c r="B14" s="350" t="s">
        <v>281</v>
      </c>
      <c r="C14" s="482">
        <v>4762000</v>
      </c>
    </row>
    <row r="15" spans="1:3" s="119" customFormat="1" ht="12" customHeight="1">
      <c r="A15" s="481" t="s">
        <v>72</v>
      </c>
      <c r="B15" s="483" t="s">
        <v>282</v>
      </c>
      <c r="C15" s="482"/>
    </row>
    <row r="16" spans="1:3" s="119" customFormat="1" ht="12" customHeight="1">
      <c r="A16" s="481" t="s">
        <v>80</v>
      </c>
      <c r="B16" s="350" t="s">
        <v>205</v>
      </c>
      <c r="C16" s="484"/>
    </row>
    <row r="17" spans="1:3" s="135" customFormat="1" ht="12" customHeight="1">
      <c r="A17" s="481" t="s">
        <v>81</v>
      </c>
      <c r="B17" s="350" t="s">
        <v>206</v>
      </c>
      <c r="C17" s="482"/>
    </row>
    <row r="18" spans="1:3" s="135" customFormat="1" ht="12" customHeight="1">
      <c r="A18" s="481" t="s">
        <v>82</v>
      </c>
      <c r="B18" s="350" t="s">
        <v>313</v>
      </c>
      <c r="C18" s="485"/>
    </row>
    <row r="19" spans="1:3" s="135" customFormat="1" ht="12" customHeight="1" thickBot="1">
      <c r="A19" s="481" t="s">
        <v>83</v>
      </c>
      <c r="B19" s="483" t="s">
        <v>207</v>
      </c>
      <c r="C19" s="485">
        <v>885000</v>
      </c>
    </row>
    <row r="20" spans="1:3" s="119" customFormat="1" ht="12" customHeight="1" thickBot="1">
      <c r="A20" s="477" t="s">
        <v>10</v>
      </c>
      <c r="B20" s="478" t="s">
        <v>283</v>
      </c>
      <c r="C20" s="426">
        <f>SUM(C21:C23)</f>
        <v>1401000</v>
      </c>
    </row>
    <row r="21" spans="1:3" s="135" customFormat="1" ht="12" customHeight="1">
      <c r="A21" s="481" t="s">
        <v>73</v>
      </c>
      <c r="B21" s="374" t="s">
        <v>184</v>
      </c>
      <c r="C21" s="482"/>
    </row>
    <row r="22" spans="1:3" s="135" customFormat="1" ht="12" customHeight="1">
      <c r="A22" s="481" t="s">
        <v>74</v>
      </c>
      <c r="B22" s="350" t="s">
        <v>284</v>
      </c>
      <c r="C22" s="482"/>
    </row>
    <row r="23" spans="1:3" s="135" customFormat="1" ht="12" customHeight="1">
      <c r="A23" s="481" t="s">
        <v>75</v>
      </c>
      <c r="B23" s="350" t="s">
        <v>285</v>
      </c>
      <c r="C23" s="482">
        <v>1401000</v>
      </c>
    </row>
    <row r="24" spans="1:3" s="135" customFormat="1" ht="12" customHeight="1" thickBot="1">
      <c r="A24" s="481" t="s">
        <v>76</v>
      </c>
      <c r="B24" s="350" t="s">
        <v>366</v>
      </c>
      <c r="C24" s="482"/>
    </row>
    <row r="25" spans="1:3" s="135" customFormat="1" ht="12" customHeight="1" thickBot="1">
      <c r="A25" s="486" t="s">
        <v>11</v>
      </c>
      <c r="B25" s="371" t="s">
        <v>114</v>
      </c>
      <c r="C25" s="487"/>
    </row>
    <row r="26" spans="1:3" s="135" customFormat="1" ht="12" customHeight="1" thickBot="1">
      <c r="A26" s="486" t="s">
        <v>12</v>
      </c>
      <c r="B26" s="371" t="s">
        <v>286</v>
      </c>
      <c r="C26" s="426">
        <f>+C27+C28</f>
        <v>0</v>
      </c>
    </row>
    <row r="27" spans="1:3" s="135" customFormat="1" ht="12" customHeight="1">
      <c r="A27" s="488" t="s">
        <v>192</v>
      </c>
      <c r="B27" s="489" t="s">
        <v>284</v>
      </c>
      <c r="C27" s="414"/>
    </row>
    <row r="28" spans="1:3" s="135" customFormat="1" ht="12" customHeight="1">
      <c r="A28" s="488" t="s">
        <v>193</v>
      </c>
      <c r="B28" s="490" t="s">
        <v>287</v>
      </c>
      <c r="C28" s="429"/>
    </row>
    <row r="29" spans="1:3" s="135" customFormat="1" ht="12" customHeight="1" thickBot="1">
      <c r="A29" s="481" t="s">
        <v>194</v>
      </c>
      <c r="B29" s="491" t="s">
        <v>367</v>
      </c>
      <c r="C29" s="492"/>
    </row>
    <row r="30" spans="1:3" s="135" customFormat="1" ht="12" customHeight="1" thickBot="1">
      <c r="A30" s="486" t="s">
        <v>13</v>
      </c>
      <c r="B30" s="371" t="s">
        <v>288</v>
      </c>
      <c r="C30" s="426">
        <f>+C31+C32+C33</f>
        <v>0</v>
      </c>
    </row>
    <row r="31" spans="1:3" s="135" customFormat="1" ht="12" customHeight="1">
      <c r="A31" s="488" t="s">
        <v>61</v>
      </c>
      <c r="B31" s="489" t="s">
        <v>212</v>
      </c>
      <c r="C31" s="414"/>
    </row>
    <row r="32" spans="1:3" s="135" customFormat="1" ht="12" customHeight="1">
      <c r="A32" s="488" t="s">
        <v>62</v>
      </c>
      <c r="B32" s="490" t="s">
        <v>213</v>
      </c>
      <c r="C32" s="429"/>
    </row>
    <row r="33" spans="1:3" s="135" customFormat="1" ht="12" customHeight="1" thickBot="1">
      <c r="A33" s="481" t="s">
        <v>63</v>
      </c>
      <c r="B33" s="491" t="s">
        <v>214</v>
      </c>
      <c r="C33" s="492"/>
    </row>
    <row r="34" spans="1:3" s="119" customFormat="1" ht="12" customHeight="1" thickBot="1">
      <c r="A34" s="486" t="s">
        <v>14</v>
      </c>
      <c r="B34" s="371" t="s">
        <v>258</v>
      </c>
      <c r="C34" s="487"/>
    </row>
    <row r="35" spans="1:3" s="119" customFormat="1" ht="12" customHeight="1" thickBot="1">
      <c r="A35" s="486" t="s">
        <v>15</v>
      </c>
      <c r="B35" s="371" t="s">
        <v>289</v>
      </c>
      <c r="C35" s="493"/>
    </row>
    <row r="36" spans="1:3" s="119" customFormat="1" ht="12" customHeight="1" thickBot="1">
      <c r="A36" s="477" t="s">
        <v>16</v>
      </c>
      <c r="B36" s="371" t="s">
        <v>368</v>
      </c>
      <c r="C36" s="115">
        <f>+C8+C20+C25+C26+C30+C34+C35</f>
        <v>23802000</v>
      </c>
    </row>
    <row r="37" spans="1:3" s="119" customFormat="1" ht="12" customHeight="1" thickBot="1">
      <c r="A37" s="494" t="s">
        <v>17</v>
      </c>
      <c r="B37" s="371" t="s">
        <v>291</v>
      </c>
      <c r="C37" s="115">
        <f>+C38+C39+C40</f>
        <v>107815000</v>
      </c>
    </row>
    <row r="38" spans="1:3" s="119" customFormat="1" ht="12" customHeight="1">
      <c r="A38" s="488" t="s">
        <v>292</v>
      </c>
      <c r="B38" s="489" t="s">
        <v>163</v>
      </c>
      <c r="C38" s="414">
        <v>8086535</v>
      </c>
    </row>
    <row r="39" spans="1:3" s="119" customFormat="1" ht="12" customHeight="1">
      <c r="A39" s="488" t="s">
        <v>293</v>
      </c>
      <c r="B39" s="490" t="s">
        <v>2</v>
      </c>
      <c r="C39" s="429"/>
    </row>
    <row r="40" spans="1:3" s="135" customFormat="1" ht="12" customHeight="1" thickBot="1">
      <c r="A40" s="481" t="s">
        <v>294</v>
      </c>
      <c r="B40" s="491" t="s">
        <v>295</v>
      </c>
      <c r="C40" s="492">
        <v>99728465</v>
      </c>
    </row>
    <row r="41" spans="1:3" s="135" customFormat="1" ht="15" customHeight="1" thickBot="1">
      <c r="A41" s="494" t="s">
        <v>18</v>
      </c>
      <c r="B41" s="495" t="s">
        <v>296</v>
      </c>
      <c r="C41" s="496">
        <f>+C36+C37</f>
        <v>131617000</v>
      </c>
    </row>
    <row r="42" spans="1:3" s="135" customFormat="1" ht="15" customHeight="1">
      <c r="A42" s="497"/>
      <c r="B42" s="498"/>
      <c r="C42" s="499"/>
    </row>
    <row r="43" spans="1:3" ht="13.5" thickBot="1">
      <c r="A43" s="500"/>
      <c r="B43" s="501"/>
      <c r="C43" s="502"/>
    </row>
    <row r="44" spans="1:3" s="134" customFormat="1" ht="16.5" customHeight="1" thickBot="1">
      <c r="A44" s="503"/>
      <c r="B44" s="504" t="s">
        <v>45</v>
      </c>
      <c r="C44" s="496"/>
    </row>
    <row r="45" spans="1:3" s="136" customFormat="1" ht="12" customHeight="1" thickBot="1">
      <c r="A45" s="486" t="s">
        <v>9</v>
      </c>
      <c r="B45" s="371" t="s">
        <v>297</v>
      </c>
      <c r="C45" s="426">
        <f>SUM(C46:C50)</f>
        <v>131617000</v>
      </c>
    </row>
    <row r="46" spans="1:3" ht="12" customHeight="1">
      <c r="A46" s="481" t="s">
        <v>67</v>
      </c>
      <c r="B46" s="374" t="s">
        <v>39</v>
      </c>
      <c r="C46" s="414">
        <v>76069000</v>
      </c>
    </row>
    <row r="47" spans="1:3" ht="12" customHeight="1">
      <c r="A47" s="481" t="s">
        <v>68</v>
      </c>
      <c r="B47" s="350" t="s">
        <v>122</v>
      </c>
      <c r="C47" s="417">
        <v>11664000</v>
      </c>
    </row>
    <row r="48" spans="1:3" ht="12" customHeight="1">
      <c r="A48" s="481" t="s">
        <v>69</v>
      </c>
      <c r="B48" s="350" t="s">
        <v>94</v>
      </c>
      <c r="C48" s="417">
        <v>43884000</v>
      </c>
    </row>
    <row r="49" spans="1:3" ht="12" customHeight="1">
      <c r="A49" s="481" t="s">
        <v>70</v>
      </c>
      <c r="B49" s="350" t="s">
        <v>123</v>
      </c>
      <c r="C49" s="417"/>
    </row>
    <row r="50" spans="1:3" ht="12" customHeight="1" thickBot="1">
      <c r="A50" s="481" t="s">
        <v>101</v>
      </c>
      <c r="B50" s="350" t="s">
        <v>124</v>
      </c>
      <c r="C50" s="417"/>
    </row>
    <row r="51" spans="1:3" ht="12" customHeight="1" thickBot="1">
      <c r="A51" s="486" t="s">
        <v>10</v>
      </c>
      <c r="B51" s="371" t="s">
        <v>298</v>
      </c>
      <c r="C51" s="426">
        <f>SUM(C52:C54)</f>
        <v>0</v>
      </c>
    </row>
    <row r="52" spans="1:3" s="136" customFormat="1" ht="12" customHeight="1">
      <c r="A52" s="481" t="s">
        <v>73</v>
      </c>
      <c r="B52" s="374" t="s">
        <v>158</v>
      </c>
      <c r="C52" s="414"/>
    </row>
    <row r="53" spans="1:3" ht="12" customHeight="1">
      <c r="A53" s="481" t="s">
        <v>74</v>
      </c>
      <c r="B53" s="350" t="s">
        <v>125</v>
      </c>
      <c r="C53" s="417"/>
    </row>
    <row r="54" spans="1:3" ht="12" customHeight="1">
      <c r="A54" s="481" t="s">
        <v>75</v>
      </c>
      <c r="B54" s="350" t="s">
        <v>46</v>
      </c>
      <c r="C54" s="417"/>
    </row>
    <row r="55" spans="1:3" ht="12" customHeight="1" thickBot="1">
      <c r="A55" s="481" t="s">
        <v>76</v>
      </c>
      <c r="B55" s="350" t="s">
        <v>365</v>
      </c>
      <c r="C55" s="417"/>
    </row>
    <row r="56" spans="1:3" ht="15" customHeight="1" thickBot="1">
      <c r="A56" s="486" t="s">
        <v>11</v>
      </c>
      <c r="B56" s="371" t="s">
        <v>5</v>
      </c>
      <c r="C56" s="487"/>
    </row>
    <row r="57" spans="1:3" ht="13.5" thickBot="1">
      <c r="A57" s="486" t="s">
        <v>12</v>
      </c>
      <c r="B57" s="505" t="s">
        <v>370</v>
      </c>
      <c r="C57" s="506">
        <f>+C45+C51+C56</f>
        <v>131617000</v>
      </c>
    </row>
    <row r="58" spans="1:3" ht="15" customHeight="1" thickBot="1">
      <c r="A58" s="511"/>
      <c r="B58" s="512"/>
      <c r="C58" s="189">
        <f>C41-C57</f>
        <v>0</v>
      </c>
    </row>
    <row r="59" spans="1:3" ht="14.25" customHeight="1" thickBot="1">
      <c r="A59" s="86" t="s">
        <v>360</v>
      </c>
      <c r="B59" s="87"/>
      <c r="C59" s="33">
        <v>14</v>
      </c>
    </row>
    <row r="60" spans="1:3" ht="13.5" thickBot="1">
      <c r="A60" s="86" t="s">
        <v>139</v>
      </c>
      <c r="B60" s="87"/>
      <c r="C60" s="3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20" workbookViewId="0" topLeftCell="B1">
      <selection activeCell="C3" sqref="C3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25.00390625" style="85" customWidth="1"/>
    <col min="4" max="16384" width="9.25390625" style="85" customWidth="1"/>
  </cols>
  <sheetData>
    <row r="1" spans="1:3" s="74" customFormat="1" ht="21" customHeight="1" thickBot="1">
      <c r="A1" s="73"/>
      <c r="B1" s="75"/>
      <c r="C1" s="161" t="s">
        <v>471</v>
      </c>
    </row>
    <row r="2" spans="1:3" s="132" customFormat="1" ht="34.5">
      <c r="A2" s="126" t="s">
        <v>137</v>
      </c>
      <c r="B2" s="159" t="str">
        <f>CONCATENATE('KV_9.3.1.sz.mell'!B2)</f>
        <v>Gólyafészek Óvoda és Bölcsőde</v>
      </c>
      <c r="C2" s="117" t="s">
        <v>48</v>
      </c>
    </row>
    <row r="3" spans="1:3" s="132" customFormat="1" ht="23.25" thickBot="1">
      <c r="A3" s="131" t="s">
        <v>136</v>
      </c>
      <c r="B3" s="160" t="s">
        <v>300</v>
      </c>
      <c r="C3" s="118" t="s">
        <v>48</v>
      </c>
    </row>
    <row r="4" spans="1:3" s="133" customFormat="1" ht="15.75" customHeight="1" thickBot="1">
      <c r="A4" s="76"/>
      <c r="B4" s="76"/>
      <c r="C4" s="77" t="str">
        <f>'KV_9.3.1.sz.mell'!C4</f>
        <v>Forintban!</v>
      </c>
    </row>
    <row r="5" spans="1:3" ht="13.5" thickBot="1">
      <c r="A5" s="503" t="s">
        <v>138</v>
      </c>
      <c r="B5" s="507" t="s">
        <v>380</v>
      </c>
      <c r="C5" s="508" t="s">
        <v>43</v>
      </c>
    </row>
    <row r="6" spans="1:3" s="134" customFormat="1" ht="12.75" customHeight="1" thickBot="1">
      <c r="A6" s="477"/>
      <c r="B6" s="509" t="s">
        <v>342</v>
      </c>
      <c r="C6" s="510" t="s">
        <v>343</v>
      </c>
    </row>
    <row r="7" spans="1:3" s="134" customFormat="1" ht="15.75" customHeight="1" thickBot="1">
      <c r="A7" s="474"/>
      <c r="B7" s="475" t="s">
        <v>44</v>
      </c>
      <c r="C7" s="476"/>
    </row>
    <row r="8" spans="1:3" s="119" customFormat="1" ht="12" customHeight="1" thickBot="1">
      <c r="A8" s="477" t="s">
        <v>9</v>
      </c>
      <c r="B8" s="478" t="s">
        <v>361</v>
      </c>
      <c r="C8" s="426">
        <f>SUM(C9:C19)</f>
        <v>7582000</v>
      </c>
    </row>
    <row r="9" spans="1:3" s="119" customFormat="1" ht="12" customHeight="1">
      <c r="A9" s="479" t="s">
        <v>67</v>
      </c>
      <c r="B9" s="347" t="s">
        <v>198</v>
      </c>
      <c r="C9" s="480">
        <v>5773000</v>
      </c>
    </row>
    <row r="10" spans="1:3" s="119" customFormat="1" ht="12" customHeight="1">
      <c r="A10" s="481" t="s">
        <v>68</v>
      </c>
      <c r="B10" s="350" t="s">
        <v>199</v>
      </c>
      <c r="C10" s="482"/>
    </row>
    <row r="11" spans="1:3" s="119" customFormat="1" ht="12" customHeight="1">
      <c r="A11" s="481" t="s">
        <v>69</v>
      </c>
      <c r="B11" s="350" t="s">
        <v>200</v>
      </c>
      <c r="C11" s="482"/>
    </row>
    <row r="12" spans="1:3" s="119" customFormat="1" ht="12" customHeight="1">
      <c r="A12" s="481" t="s">
        <v>70</v>
      </c>
      <c r="B12" s="350" t="s">
        <v>201</v>
      </c>
      <c r="C12" s="482"/>
    </row>
    <row r="13" spans="1:3" s="119" customFormat="1" ht="12" customHeight="1">
      <c r="A13" s="481" t="s">
        <v>101</v>
      </c>
      <c r="B13" s="350" t="s">
        <v>202</v>
      </c>
      <c r="C13" s="482">
        <v>250000</v>
      </c>
    </row>
    <row r="14" spans="1:3" s="119" customFormat="1" ht="12" customHeight="1">
      <c r="A14" s="481" t="s">
        <v>71</v>
      </c>
      <c r="B14" s="350" t="s">
        <v>281</v>
      </c>
      <c r="C14" s="482">
        <v>1559000</v>
      </c>
    </row>
    <row r="15" spans="1:3" s="119" customFormat="1" ht="12" customHeight="1">
      <c r="A15" s="481" t="s">
        <v>72</v>
      </c>
      <c r="B15" s="483" t="s">
        <v>282</v>
      </c>
      <c r="C15" s="482"/>
    </row>
    <row r="16" spans="1:3" s="119" customFormat="1" ht="12" customHeight="1">
      <c r="A16" s="481" t="s">
        <v>80</v>
      </c>
      <c r="B16" s="350" t="s">
        <v>205</v>
      </c>
      <c r="C16" s="484"/>
    </row>
    <row r="17" spans="1:3" s="135" customFormat="1" ht="12" customHeight="1">
      <c r="A17" s="481" t="s">
        <v>81</v>
      </c>
      <c r="B17" s="350" t="s">
        <v>206</v>
      </c>
      <c r="C17" s="482"/>
    </row>
    <row r="18" spans="1:3" s="135" customFormat="1" ht="12" customHeight="1">
      <c r="A18" s="481" t="s">
        <v>82</v>
      </c>
      <c r="B18" s="350" t="s">
        <v>313</v>
      </c>
      <c r="C18" s="485"/>
    </row>
    <row r="19" spans="1:3" s="135" customFormat="1" ht="12" customHeight="1" thickBot="1">
      <c r="A19" s="481" t="s">
        <v>83</v>
      </c>
      <c r="B19" s="483" t="s">
        <v>207</v>
      </c>
      <c r="C19" s="485"/>
    </row>
    <row r="20" spans="1:3" s="119" customFormat="1" ht="12" customHeight="1" thickBot="1">
      <c r="A20" s="477" t="s">
        <v>10</v>
      </c>
      <c r="B20" s="478" t="s">
        <v>283</v>
      </c>
      <c r="C20" s="426">
        <f>SUM(C21:C23)</f>
        <v>0</v>
      </c>
    </row>
    <row r="21" spans="1:3" s="135" customFormat="1" ht="12" customHeight="1">
      <c r="A21" s="481" t="s">
        <v>73</v>
      </c>
      <c r="B21" s="374" t="s">
        <v>184</v>
      </c>
      <c r="C21" s="482"/>
    </row>
    <row r="22" spans="1:3" s="135" customFormat="1" ht="12" customHeight="1">
      <c r="A22" s="481" t="s">
        <v>74</v>
      </c>
      <c r="B22" s="350" t="s">
        <v>284</v>
      </c>
      <c r="C22" s="482"/>
    </row>
    <row r="23" spans="1:3" s="135" customFormat="1" ht="12" customHeight="1">
      <c r="A23" s="481" t="s">
        <v>75</v>
      </c>
      <c r="B23" s="350" t="s">
        <v>285</v>
      </c>
      <c r="C23" s="482"/>
    </row>
    <row r="24" spans="1:3" s="135" customFormat="1" ht="12" customHeight="1" thickBot="1">
      <c r="A24" s="481" t="s">
        <v>76</v>
      </c>
      <c r="B24" s="350" t="s">
        <v>366</v>
      </c>
      <c r="C24" s="482"/>
    </row>
    <row r="25" spans="1:3" s="135" customFormat="1" ht="12" customHeight="1" thickBot="1">
      <c r="A25" s="486" t="s">
        <v>11</v>
      </c>
      <c r="B25" s="371" t="s">
        <v>114</v>
      </c>
      <c r="C25" s="487"/>
    </row>
    <row r="26" spans="1:3" s="135" customFormat="1" ht="12" customHeight="1" thickBot="1">
      <c r="A26" s="486" t="s">
        <v>12</v>
      </c>
      <c r="B26" s="371" t="s">
        <v>286</v>
      </c>
      <c r="C26" s="426">
        <f>+C27+C28</f>
        <v>0</v>
      </c>
    </row>
    <row r="27" spans="1:3" s="135" customFormat="1" ht="12" customHeight="1">
      <c r="A27" s="488" t="s">
        <v>192</v>
      </c>
      <c r="B27" s="489" t="s">
        <v>284</v>
      </c>
      <c r="C27" s="414"/>
    </row>
    <row r="28" spans="1:3" s="135" customFormat="1" ht="12" customHeight="1">
      <c r="A28" s="488" t="s">
        <v>193</v>
      </c>
      <c r="B28" s="490" t="s">
        <v>287</v>
      </c>
      <c r="C28" s="429"/>
    </row>
    <row r="29" spans="1:3" s="135" customFormat="1" ht="12" customHeight="1" thickBot="1">
      <c r="A29" s="481" t="s">
        <v>194</v>
      </c>
      <c r="B29" s="491" t="s">
        <v>367</v>
      </c>
      <c r="C29" s="492"/>
    </row>
    <row r="30" spans="1:3" s="135" customFormat="1" ht="12" customHeight="1" thickBot="1">
      <c r="A30" s="486" t="s">
        <v>13</v>
      </c>
      <c r="B30" s="371" t="s">
        <v>288</v>
      </c>
      <c r="C30" s="426">
        <f>+C31+C32+C33</f>
        <v>0</v>
      </c>
    </row>
    <row r="31" spans="1:3" s="135" customFormat="1" ht="12" customHeight="1">
      <c r="A31" s="488" t="s">
        <v>61</v>
      </c>
      <c r="B31" s="489" t="s">
        <v>212</v>
      </c>
      <c r="C31" s="414"/>
    </row>
    <row r="32" spans="1:3" s="135" customFormat="1" ht="12" customHeight="1">
      <c r="A32" s="488" t="s">
        <v>62</v>
      </c>
      <c r="B32" s="490" t="s">
        <v>213</v>
      </c>
      <c r="C32" s="429"/>
    </row>
    <row r="33" spans="1:3" s="135" customFormat="1" ht="12" customHeight="1" thickBot="1">
      <c r="A33" s="481" t="s">
        <v>63</v>
      </c>
      <c r="B33" s="491" t="s">
        <v>214</v>
      </c>
      <c r="C33" s="492"/>
    </row>
    <row r="34" spans="1:3" s="119" customFormat="1" ht="12" customHeight="1" thickBot="1">
      <c r="A34" s="486" t="s">
        <v>14</v>
      </c>
      <c r="B34" s="371" t="s">
        <v>258</v>
      </c>
      <c r="C34" s="487"/>
    </row>
    <row r="35" spans="1:3" s="119" customFormat="1" ht="12" customHeight="1" thickBot="1">
      <c r="A35" s="486" t="s">
        <v>15</v>
      </c>
      <c r="B35" s="371" t="s">
        <v>289</v>
      </c>
      <c r="C35" s="493"/>
    </row>
    <row r="36" spans="1:3" s="119" customFormat="1" ht="12" customHeight="1" thickBot="1">
      <c r="A36" s="477" t="s">
        <v>16</v>
      </c>
      <c r="B36" s="371" t="s">
        <v>368</v>
      </c>
      <c r="C36" s="115">
        <f>+C8+C20+C25+C26+C30+C34+C35</f>
        <v>7582000</v>
      </c>
    </row>
    <row r="37" spans="1:3" s="119" customFormat="1" ht="12" customHeight="1" thickBot="1">
      <c r="A37" s="494" t="s">
        <v>17</v>
      </c>
      <c r="B37" s="371" t="s">
        <v>291</v>
      </c>
      <c r="C37" s="115">
        <f>+C38+C39+C40</f>
        <v>10101000</v>
      </c>
    </row>
    <row r="38" spans="1:3" s="119" customFormat="1" ht="12" customHeight="1">
      <c r="A38" s="488" t="s">
        <v>292</v>
      </c>
      <c r="B38" s="489" t="s">
        <v>163</v>
      </c>
      <c r="C38" s="414"/>
    </row>
    <row r="39" spans="1:3" s="119" customFormat="1" ht="12" customHeight="1">
      <c r="A39" s="488" t="s">
        <v>293</v>
      </c>
      <c r="B39" s="490" t="s">
        <v>2</v>
      </c>
      <c r="C39" s="429"/>
    </row>
    <row r="40" spans="1:3" s="135" customFormat="1" ht="12" customHeight="1" thickBot="1">
      <c r="A40" s="481" t="s">
        <v>294</v>
      </c>
      <c r="B40" s="491" t="s">
        <v>295</v>
      </c>
      <c r="C40" s="492">
        <v>10101000</v>
      </c>
    </row>
    <row r="41" spans="1:3" s="135" customFormat="1" ht="15" customHeight="1" thickBot="1">
      <c r="A41" s="494" t="s">
        <v>18</v>
      </c>
      <c r="B41" s="495" t="s">
        <v>296</v>
      </c>
      <c r="C41" s="496">
        <f>+C36+C37</f>
        <v>17683000</v>
      </c>
    </row>
    <row r="42" spans="1:3" s="135" customFormat="1" ht="15" customHeight="1">
      <c r="A42" s="497"/>
      <c r="B42" s="498"/>
      <c r="C42" s="499"/>
    </row>
    <row r="43" spans="1:3" ht="13.5" thickBot="1">
      <c r="A43" s="500"/>
      <c r="B43" s="501"/>
      <c r="C43" s="502"/>
    </row>
    <row r="44" spans="1:3" s="134" customFormat="1" ht="16.5" customHeight="1" thickBot="1">
      <c r="A44" s="503"/>
      <c r="B44" s="504" t="s">
        <v>45</v>
      </c>
      <c r="C44" s="496"/>
    </row>
    <row r="45" spans="1:3" s="136" customFormat="1" ht="12" customHeight="1" thickBot="1">
      <c r="A45" s="486" t="s">
        <v>9</v>
      </c>
      <c r="B45" s="371" t="s">
        <v>297</v>
      </c>
      <c r="C45" s="426">
        <f>SUM(C46:C50)</f>
        <v>17083000</v>
      </c>
    </row>
    <row r="46" spans="1:3" ht="12" customHeight="1">
      <c r="A46" s="481" t="s">
        <v>67</v>
      </c>
      <c r="B46" s="374" t="s">
        <v>39</v>
      </c>
      <c r="C46" s="414">
        <v>13001000</v>
      </c>
    </row>
    <row r="47" spans="1:3" ht="12" customHeight="1">
      <c r="A47" s="481" t="s">
        <v>68</v>
      </c>
      <c r="B47" s="350" t="s">
        <v>122</v>
      </c>
      <c r="C47" s="417">
        <v>2021000</v>
      </c>
    </row>
    <row r="48" spans="1:3" ht="12" customHeight="1">
      <c r="A48" s="481" t="s">
        <v>69</v>
      </c>
      <c r="B48" s="350" t="s">
        <v>94</v>
      </c>
      <c r="C48" s="417">
        <v>2061000</v>
      </c>
    </row>
    <row r="49" spans="1:3" ht="12" customHeight="1">
      <c r="A49" s="481" t="s">
        <v>70</v>
      </c>
      <c r="B49" s="350" t="s">
        <v>123</v>
      </c>
      <c r="C49" s="417"/>
    </row>
    <row r="50" spans="1:3" ht="12" customHeight="1" thickBot="1">
      <c r="A50" s="481" t="s">
        <v>101</v>
      </c>
      <c r="B50" s="350" t="s">
        <v>124</v>
      </c>
      <c r="C50" s="417"/>
    </row>
    <row r="51" spans="1:3" ht="12" customHeight="1" thickBot="1">
      <c r="A51" s="486" t="s">
        <v>10</v>
      </c>
      <c r="B51" s="371" t="s">
        <v>298</v>
      </c>
      <c r="C51" s="426">
        <f>SUM(C52:C54)</f>
        <v>600000</v>
      </c>
    </row>
    <row r="52" spans="1:3" s="136" customFormat="1" ht="12" customHeight="1">
      <c r="A52" s="481" t="s">
        <v>73</v>
      </c>
      <c r="B52" s="374" t="s">
        <v>158</v>
      </c>
      <c r="C52" s="414">
        <v>600000</v>
      </c>
    </row>
    <row r="53" spans="1:3" ht="12" customHeight="1">
      <c r="A53" s="481" t="s">
        <v>74</v>
      </c>
      <c r="B53" s="350" t="s">
        <v>125</v>
      </c>
      <c r="C53" s="417"/>
    </row>
    <row r="54" spans="1:3" ht="12" customHeight="1">
      <c r="A54" s="481" t="s">
        <v>75</v>
      </c>
      <c r="B54" s="350" t="s">
        <v>46</v>
      </c>
      <c r="C54" s="417"/>
    </row>
    <row r="55" spans="1:3" ht="12" customHeight="1" thickBot="1">
      <c r="A55" s="481" t="s">
        <v>76</v>
      </c>
      <c r="B55" s="350" t="s">
        <v>365</v>
      </c>
      <c r="C55" s="417"/>
    </row>
    <row r="56" spans="1:3" ht="15" customHeight="1" thickBot="1">
      <c r="A56" s="486" t="s">
        <v>11</v>
      </c>
      <c r="B56" s="371" t="s">
        <v>5</v>
      </c>
      <c r="C56" s="487"/>
    </row>
    <row r="57" spans="1:3" ht="13.5" thickBot="1">
      <c r="A57" s="486" t="s">
        <v>12</v>
      </c>
      <c r="B57" s="505" t="s">
        <v>370</v>
      </c>
      <c r="C57" s="506">
        <f>+C45+C51+C56</f>
        <v>17683000</v>
      </c>
    </row>
    <row r="58" spans="1:3" ht="15" customHeight="1" thickBot="1">
      <c r="A58" s="511"/>
      <c r="B58" s="512"/>
      <c r="C58" s="189">
        <f>C41-C57</f>
        <v>0</v>
      </c>
    </row>
    <row r="59" spans="1:3" ht="14.25" customHeight="1" thickBot="1">
      <c r="A59" s="86" t="s">
        <v>360</v>
      </c>
      <c r="B59" s="87"/>
      <c r="C59" s="33">
        <v>10</v>
      </c>
    </row>
    <row r="60" spans="1:3" ht="13.5" thickBot="1">
      <c r="A60" s="86" t="s">
        <v>139</v>
      </c>
      <c r="B60" s="87"/>
      <c r="C60" s="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7">
      <selection activeCell="B13" sqref="B13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25.00390625" style="85" customWidth="1"/>
    <col min="4" max="16384" width="9.25390625" style="85" customWidth="1"/>
  </cols>
  <sheetData>
    <row r="1" spans="1:3" s="74" customFormat="1" ht="21" customHeight="1" thickBot="1">
      <c r="A1" s="307"/>
      <c r="B1" s="308"/>
      <c r="C1" s="247" t="s">
        <v>472</v>
      </c>
    </row>
    <row r="2" spans="1:3" s="132" customFormat="1" ht="34.5">
      <c r="A2" s="309" t="s">
        <v>137</v>
      </c>
      <c r="B2" s="310" t="str">
        <f>CONCATENATE('KV_9.3.2.sz.mell'!B2)</f>
        <v>Gólyafészek Óvoda és Bölcsőde</v>
      </c>
      <c r="C2" s="311" t="s">
        <v>48</v>
      </c>
    </row>
    <row r="3" spans="1:3" s="132" customFormat="1" ht="23.25" thickBot="1">
      <c r="A3" s="312" t="s">
        <v>136</v>
      </c>
      <c r="B3" s="313" t="s">
        <v>371</v>
      </c>
      <c r="C3" s="314" t="s">
        <v>308</v>
      </c>
    </row>
    <row r="4" spans="1:3" s="133" customFormat="1" ht="15.75" customHeight="1" thickBot="1">
      <c r="A4" s="315"/>
      <c r="B4" s="315"/>
      <c r="C4" s="316" t="str">
        <f>'KV_9.3.2.sz.mell'!C4</f>
        <v>Forintban!</v>
      </c>
    </row>
    <row r="5" spans="1:3" ht="13.5" thickBot="1">
      <c r="A5" s="256" t="s">
        <v>138</v>
      </c>
      <c r="B5" s="257" t="s">
        <v>380</v>
      </c>
      <c r="C5" s="317" t="s">
        <v>43</v>
      </c>
    </row>
    <row r="6" spans="1:3" s="134" customFormat="1" ht="12.75" customHeight="1" thickBot="1">
      <c r="A6" s="258"/>
      <c r="B6" s="259" t="s">
        <v>342</v>
      </c>
      <c r="C6" s="260" t="s">
        <v>343</v>
      </c>
    </row>
    <row r="7" spans="1:3" s="134" customFormat="1" ht="15.75" customHeight="1" thickBot="1">
      <c r="A7" s="261"/>
      <c r="B7" s="262" t="s">
        <v>44</v>
      </c>
      <c r="C7" s="263"/>
    </row>
    <row r="8" spans="1:3" s="119" customFormat="1" ht="12" customHeight="1" thickBot="1">
      <c r="A8" s="258" t="s">
        <v>9</v>
      </c>
      <c r="B8" s="264" t="s">
        <v>361</v>
      </c>
      <c r="C8" s="265">
        <f>SUM(C9:C19)</f>
        <v>0</v>
      </c>
    </row>
    <row r="9" spans="1:3" s="119" customFormat="1" ht="12" customHeight="1">
      <c r="A9" s="266" t="s">
        <v>67</v>
      </c>
      <c r="B9" s="267" t="s">
        <v>198</v>
      </c>
      <c r="C9" s="268"/>
    </row>
    <row r="10" spans="1:3" s="119" customFormat="1" ht="12" customHeight="1">
      <c r="A10" s="269" t="s">
        <v>68</v>
      </c>
      <c r="B10" s="270" t="s">
        <v>199</v>
      </c>
      <c r="C10" s="271"/>
    </row>
    <row r="11" spans="1:3" s="119" customFormat="1" ht="12" customHeight="1">
      <c r="A11" s="269" t="s">
        <v>69</v>
      </c>
      <c r="B11" s="270" t="s">
        <v>200</v>
      </c>
      <c r="C11" s="271"/>
    </row>
    <row r="12" spans="1:3" s="119" customFormat="1" ht="12" customHeight="1">
      <c r="A12" s="269" t="s">
        <v>70</v>
      </c>
      <c r="B12" s="270" t="s">
        <v>201</v>
      </c>
      <c r="C12" s="271"/>
    </row>
    <row r="13" spans="1:3" s="119" customFormat="1" ht="12" customHeight="1">
      <c r="A13" s="269" t="s">
        <v>101</v>
      </c>
      <c r="B13" s="270" t="s">
        <v>202</v>
      </c>
      <c r="C13" s="271"/>
    </row>
    <row r="14" spans="1:3" s="119" customFormat="1" ht="12" customHeight="1">
      <c r="A14" s="269" t="s">
        <v>71</v>
      </c>
      <c r="B14" s="270" t="s">
        <v>281</v>
      </c>
      <c r="C14" s="271"/>
    </row>
    <row r="15" spans="1:3" s="119" customFormat="1" ht="12" customHeight="1">
      <c r="A15" s="269" t="s">
        <v>72</v>
      </c>
      <c r="B15" s="272" t="s">
        <v>282</v>
      </c>
      <c r="C15" s="271"/>
    </row>
    <row r="16" spans="1:3" s="119" customFormat="1" ht="12" customHeight="1">
      <c r="A16" s="269" t="s">
        <v>80</v>
      </c>
      <c r="B16" s="270" t="s">
        <v>205</v>
      </c>
      <c r="C16" s="273"/>
    </row>
    <row r="17" spans="1:3" s="135" customFormat="1" ht="12" customHeight="1">
      <c r="A17" s="269" t="s">
        <v>81</v>
      </c>
      <c r="B17" s="270" t="s">
        <v>206</v>
      </c>
      <c r="C17" s="271"/>
    </row>
    <row r="18" spans="1:3" s="135" customFormat="1" ht="12" customHeight="1">
      <c r="A18" s="269" t="s">
        <v>82</v>
      </c>
      <c r="B18" s="270" t="s">
        <v>313</v>
      </c>
      <c r="C18" s="274"/>
    </row>
    <row r="19" spans="1:3" s="135" customFormat="1" ht="12" customHeight="1" thickBot="1">
      <c r="A19" s="269" t="s">
        <v>83</v>
      </c>
      <c r="B19" s="272" t="s">
        <v>207</v>
      </c>
      <c r="C19" s="274"/>
    </row>
    <row r="20" spans="1:3" s="119" customFormat="1" ht="12" customHeight="1" thickBot="1">
      <c r="A20" s="258" t="s">
        <v>10</v>
      </c>
      <c r="B20" s="264" t="s">
        <v>283</v>
      </c>
      <c r="C20" s="265">
        <f>SUM(C21:C23)</f>
        <v>0</v>
      </c>
    </row>
    <row r="21" spans="1:3" s="135" customFormat="1" ht="12" customHeight="1">
      <c r="A21" s="269" t="s">
        <v>73</v>
      </c>
      <c r="B21" s="275" t="s">
        <v>184</v>
      </c>
      <c r="C21" s="271"/>
    </row>
    <row r="22" spans="1:3" s="135" customFormat="1" ht="12" customHeight="1">
      <c r="A22" s="269" t="s">
        <v>74</v>
      </c>
      <c r="B22" s="270" t="s">
        <v>284</v>
      </c>
      <c r="C22" s="271"/>
    </row>
    <row r="23" spans="1:3" s="135" customFormat="1" ht="12" customHeight="1">
      <c r="A23" s="269" t="s">
        <v>75</v>
      </c>
      <c r="B23" s="270" t="s">
        <v>285</v>
      </c>
      <c r="C23" s="271"/>
    </row>
    <row r="24" spans="1:3" s="135" customFormat="1" ht="12" customHeight="1" thickBot="1">
      <c r="A24" s="269" t="s">
        <v>76</v>
      </c>
      <c r="B24" s="270" t="s">
        <v>366</v>
      </c>
      <c r="C24" s="271"/>
    </row>
    <row r="25" spans="1:3" s="135" customFormat="1" ht="12" customHeight="1" thickBot="1">
      <c r="A25" s="276" t="s">
        <v>11</v>
      </c>
      <c r="B25" s="277" t="s">
        <v>114</v>
      </c>
      <c r="C25" s="278"/>
    </row>
    <row r="26" spans="1:3" s="135" customFormat="1" ht="12" customHeight="1" thickBot="1">
      <c r="A26" s="276" t="s">
        <v>12</v>
      </c>
      <c r="B26" s="277" t="s">
        <v>286</v>
      </c>
      <c r="C26" s="265">
        <f>+C27+C28</f>
        <v>0</v>
      </c>
    </row>
    <row r="27" spans="1:3" s="135" customFormat="1" ht="12" customHeight="1">
      <c r="A27" s="279" t="s">
        <v>192</v>
      </c>
      <c r="B27" s="280" t="s">
        <v>284</v>
      </c>
      <c r="C27" s="281"/>
    </row>
    <row r="28" spans="1:3" s="135" customFormat="1" ht="12" customHeight="1">
      <c r="A28" s="279" t="s">
        <v>193</v>
      </c>
      <c r="B28" s="282" t="s">
        <v>287</v>
      </c>
      <c r="C28" s="285"/>
    </row>
    <row r="29" spans="1:3" s="135" customFormat="1" ht="12" customHeight="1" thickBot="1">
      <c r="A29" s="269" t="s">
        <v>194</v>
      </c>
      <c r="B29" s="283" t="s">
        <v>367</v>
      </c>
      <c r="C29" s="284"/>
    </row>
    <row r="30" spans="1:3" s="135" customFormat="1" ht="12" customHeight="1" thickBot="1">
      <c r="A30" s="276" t="s">
        <v>13</v>
      </c>
      <c r="B30" s="277" t="s">
        <v>288</v>
      </c>
      <c r="C30" s="265">
        <f>+C31+C32+C33</f>
        <v>0</v>
      </c>
    </row>
    <row r="31" spans="1:3" s="135" customFormat="1" ht="12" customHeight="1">
      <c r="A31" s="279" t="s">
        <v>61</v>
      </c>
      <c r="B31" s="280" t="s">
        <v>212</v>
      </c>
      <c r="C31" s="281"/>
    </row>
    <row r="32" spans="1:3" s="135" customFormat="1" ht="12" customHeight="1">
      <c r="A32" s="279" t="s">
        <v>62</v>
      </c>
      <c r="B32" s="282" t="s">
        <v>213</v>
      </c>
      <c r="C32" s="285"/>
    </row>
    <row r="33" spans="1:3" s="135" customFormat="1" ht="12" customHeight="1" thickBot="1">
      <c r="A33" s="269" t="s">
        <v>63</v>
      </c>
      <c r="B33" s="283" t="s">
        <v>214</v>
      </c>
      <c r="C33" s="284"/>
    </row>
    <row r="34" spans="1:3" s="119" customFormat="1" ht="12" customHeight="1" thickBot="1">
      <c r="A34" s="276" t="s">
        <v>14</v>
      </c>
      <c r="B34" s="277" t="s">
        <v>258</v>
      </c>
      <c r="C34" s="278"/>
    </row>
    <row r="35" spans="1:3" s="119" customFormat="1" ht="12" customHeight="1" thickBot="1">
      <c r="A35" s="276" t="s">
        <v>15</v>
      </c>
      <c r="B35" s="277" t="s">
        <v>289</v>
      </c>
      <c r="C35" s="286"/>
    </row>
    <row r="36" spans="1:3" s="119" customFormat="1" ht="12" customHeight="1" thickBot="1">
      <c r="A36" s="258" t="s">
        <v>16</v>
      </c>
      <c r="B36" s="277" t="s">
        <v>368</v>
      </c>
      <c r="C36" s="287">
        <f>+C8+C20+C25+C26+C30+C34+C35</f>
        <v>0</v>
      </c>
    </row>
    <row r="37" spans="1:3" s="119" customFormat="1" ht="12" customHeight="1" thickBot="1">
      <c r="A37" s="288" t="s">
        <v>17</v>
      </c>
      <c r="B37" s="277" t="s">
        <v>291</v>
      </c>
      <c r="C37" s="287">
        <f>+C38+C39+C40</f>
        <v>0</v>
      </c>
    </row>
    <row r="38" spans="1:3" s="119" customFormat="1" ht="12" customHeight="1">
      <c r="A38" s="279" t="s">
        <v>292</v>
      </c>
      <c r="B38" s="280" t="s">
        <v>163</v>
      </c>
      <c r="C38" s="281"/>
    </row>
    <row r="39" spans="1:3" s="119" customFormat="1" ht="12" customHeight="1">
      <c r="A39" s="279" t="s">
        <v>293</v>
      </c>
      <c r="B39" s="282" t="s">
        <v>2</v>
      </c>
      <c r="C39" s="285"/>
    </row>
    <row r="40" spans="1:3" s="135" customFormat="1" ht="12" customHeight="1" thickBot="1">
      <c r="A40" s="269" t="s">
        <v>294</v>
      </c>
      <c r="B40" s="283" t="s">
        <v>295</v>
      </c>
      <c r="C40" s="284"/>
    </row>
    <row r="41" spans="1:3" s="135" customFormat="1" ht="15" customHeight="1" thickBot="1">
      <c r="A41" s="288" t="s">
        <v>18</v>
      </c>
      <c r="B41" s="289" t="s">
        <v>296</v>
      </c>
      <c r="C41" s="290">
        <f>+C36+C37</f>
        <v>0</v>
      </c>
    </row>
    <row r="42" spans="1:3" s="135" customFormat="1" ht="15" customHeight="1">
      <c r="A42" s="291"/>
      <c r="B42" s="292"/>
      <c r="C42" s="293"/>
    </row>
    <row r="43" spans="1:3" ht="13.5" thickBot="1">
      <c r="A43" s="294"/>
      <c r="B43" s="295"/>
      <c r="C43" s="296"/>
    </row>
    <row r="44" spans="1:3" s="134" customFormat="1" ht="16.5" customHeight="1" thickBot="1">
      <c r="A44" s="297"/>
      <c r="B44" s="298" t="s">
        <v>45</v>
      </c>
      <c r="C44" s="290"/>
    </row>
    <row r="45" spans="1:3" s="136" customFormat="1" ht="12" customHeight="1" thickBot="1">
      <c r="A45" s="276" t="s">
        <v>9</v>
      </c>
      <c r="B45" s="277" t="s">
        <v>297</v>
      </c>
      <c r="C45" s="265">
        <f>SUM(C46:C50)</f>
        <v>0</v>
      </c>
    </row>
    <row r="46" spans="1:3" ht="12" customHeight="1">
      <c r="A46" s="269" t="s">
        <v>67</v>
      </c>
      <c r="B46" s="275" t="s">
        <v>39</v>
      </c>
      <c r="C46" s="281"/>
    </row>
    <row r="47" spans="1:3" ht="12" customHeight="1">
      <c r="A47" s="269" t="s">
        <v>68</v>
      </c>
      <c r="B47" s="270" t="s">
        <v>122</v>
      </c>
      <c r="C47" s="299"/>
    </row>
    <row r="48" spans="1:3" ht="12" customHeight="1">
      <c r="A48" s="269" t="s">
        <v>69</v>
      </c>
      <c r="B48" s="270" t="s">
        <v>94</v>
      </c>
      <c r="C48" s="299"/>
    </row>
    <row r="49" spans="1:3" ht="12" customHeight="1">
      <c r="A49" s="269" t="s">
        <v>70</v>
      </c>
      <c r="B49" s="270" t="s">
        <v>123</v>
      </c>
      <c r="C49" s="299"/>
    </row>
    <row r="50" spans="1:3" ht="12" customHeight="1" thickBot="1">
      <c r="A50" s="269" t="s">
        <v>101</v>
      </c>
      <c r="B50" s="270" t="s">
        <v>124</v>
      </c>
      <c r="C50" s="299"/>
    </row>
    <row r="51" spans="1:3" ht="12" customHeight="1" thickBot="1">
      <c r="A51" s="276" t="s">
        <v>10</v>
      </c>
      <c r="B51" s="277" t="s">
        <v>298</v>
      </c>
      <c r="C51" s="265">
        <f>SUM(C52:C54)</f>
        <v>0</v>
      </c>
    </row>
    <row r="52" spans="1:3" s="136" customFormat="1" ht="12" customHeight="1">
      <c r="A52" s="269" t="s">
        <v>73</v>
      </c>
      <c r="B52" s="275" t="s">
        <v>158</v>
      </c>
      <c r="C52" s="281"/>
    </row>
    <row r="53" spans="1:3" ht="12" customHeight="1">
      <c r="A53" s="269" t="s">
        <v>74</v>
      </c>
      <c r="B53" s="270" t="s">
        <v>125</v>
      </c>
      <c r="C53" s="299"/>
    </row>
    <row r="54" spans="1:3" ht="12" customHeight="1">
      <c r="A54" s="269" t="s">
        <v>75</v>
      </c>
      <c r="B54" s="270" t="s">
        <v>46</v>
      </c>
      <c r="C54" s="299"/>
    </row>
    <row r="55" spans="1:3" ht="12" customHeight="1" thickBot="1">
      <c r="A55" s="269" t="s">
        <v>76</v>
      </c>
      <c r="B55" s="270" t="s">
        <v>365</v>
      </c>
      <c r="C55" s="299"/>
    </row>
    <row r="56" spans="1:3" ht="15" customHeight="1" thickBot="1">
      <c r="A56" s="276" t="s">
        <v>11</v>
      </c>
      <c r="B56" s="277" t="s">
        <v>5</v>
      </c>
      <c r="C56" s="278"/>
    </row>
    <row r="57" spans="1:3" ht="13.5" thickBot="1">
      <c r="A57" s="276" t="s">
        <v>12</v>
      </c>
      <c r="B57" s="300" t="s">
        <v>370</v>
      </c>
      <c r="C57" s="301">
        <f>+C45+C51+C56</f>
        <v>0</v>
      </c>
    </row>
    <row r="58" spans="1:3" ht="15" customHeight="1" thickBot="1">
      <c r="A58" s="302"/>
      <c r="B58" s="303"/>
      <c r="C58" s="189">
        <f>C41-C57</f>
        <v>0</v>
      </c>
    </row>
    <row r="59" spans="1:3" ht="14.25" customHeight="1" thickBot="1">
      <c r="A59" s="304" t="s">
        <v>360</v>
      </c>
      <c r="B59" s="305"/>
      <c r="C59" s="306"/>
    </row>
    <row r="60" spans="1:3" ht="13.5" thickBot="1">
      <c r="A60" s="304" t="s">
        <v>139</v>
      </c>
      <c r="B60" s="305"/>
      <c r="C60" s="30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view="pageBreakPreview" zoomScale="60" zoomScaleNormal="120" workbookViewId="0" topLeftCell="A1">
      <selection activeCell="C1" sqref="C1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20.75390625" style="85" customWidth="1"/>
    <col min="4" max="5" width="9.25390625" style="85" customWidth="1"/>
    <col min="6" max="6" width="13.50390625" style="85" customWidth="1"/>
    <col min="7" max="7" width="9.25390625" style="85" customWidth="1"/>
    <col min="8" max="8" width="14.25390625" style="85" customWidth="1"/>
    <col min="9" max="16384" width="9.25390625" style="85" customWidth="1"/>
  </cols>
  <sheetData>
    <row r="1" spans="1:3" s="74" customFormat="1" ht="21" customHeight="1" thickBot="1">
      <c r="A1" s="73"/>
      <c r="B1" s="75"/>
      <c r="C1" s="161" t="s">
        <v>473</v>
      </c>
    </row>
    <row r="2" spans="1:3" s="132" customFormat="1" ht="34.5">
      <c r="A2" s="126" t="s">
        <v>137</v>
      </c>
      <c r="B2" s="159" t="s">
        <v>409</v>
      </c>
      <c r="C2" s="117" t="s">
        <v>308</v>
      </c>
    </row>
    <row r="3" spans="1:3" s="132" customFormat="1" ht="23.25" thickBot="1">
      <c r="A3" s="131" t="s">
        <v>136</v>
      </c>
      <c r="B3" s="160" t="s">
        <v>280</v>
      </c>
      <c r="C3" s="118" t="s">
        <v>42</v>
      </c>
    </row>
    <row r="4" spans="1:3" s="133" customFormat="1" ht="15.75" customHeight="1" thickBot="1">
      <c r="A4" s="76"/>
      <c r="B4" s="76"/>
      <c r="C4" s="77" t="str">
        <f>'KV_9.2.3.sz.mell'!C4</f>
        <v>Forintban!</v>
      </c>
    </row>
    <row r="5" spans="1:3" ht="13.5" thickBot="1">
      <c r="A5" s="503" t="s">
        <v>138</v>
      </c>
      <c r="B5" s="507" t="s">
        <v>380</v>
      </c>
      <c r="C5" s="508" t="s">
        <v>43</v>
      </c>
    </row>
    <row r="6" spans="1:3" s="134" customFormat="1" ht="12.75" customHeight="1" thickBot="1">
      <c r="A6" s="477"/>
      <c r="B6" s="509" t="s">
        <v>342</v>
      </c>
      <c r="C6" s="510" t="s">
        <v>343</v>
      </c>
    </row>
    <row r="7" spans="1:3" s="134" customFormat="1" ht="15.75" customHeight="1" thickBot="1">
      <c r="A7" s="474"/>
      <c r="B7" s="475" t="s">
        <v>44</v>
      </c>
      <c r="C7" s="476"/>
    </row>
    <row r="8" spans="1:3" s="119" customFormat="1" ht="12" customHeight="1" thickBot="1">
      <c r="A8" s="477" t="s">
        <v>9</v>
      </c>
      <c r="B8" s="478" t="s">
        <v>361</v>
      </c>
      <c r="C8" s="426">
        <f>SUM(C9:C19)</f>
        <v>12295000</v>
      </c>
    </row>
    <row r="9" spans="1:3" s="119" customFormat="1" ht="12" customHeight="1">
      <c r="A9" s="479" t="s">
        <v>67</v>
      </c>
      <c r="B9" s="347" t="s">
        <v>198</v>
      </c>
      <c r="C9" s="480"/>
    </row>
    <row r="10" spans="1:3" s="119" customFormat="1" ht="12" customHeight="1">
      <c r="A10" s="481" t="s">
        <v>68</v>
      </c>
      <c r="B10" s="350" t="s">
        <v>199</v>
      </c>
      <c r="C10" s="482">
        <v>1500000</v>
      </c>
    </row>
    <row r="11" spans="1:3" s="119" customFormat="1" ht="12" customHeight="1">
      <c r="A11" s="481" t="s">
        <v>69</v>
      </c>
      <c r="B11" s="350" t="s">
        <v>200</v>
      </c>
      <c r="C11" s="482"/>
    </row>
    <row r="12" spans="1:3" s="119" customFormat="1" ht="12" customHeight="1">
      <c r="A12" s="481" t="s">
        <v>70</v>
      </c>
      <c r="B12" s="350" t="s">
        <v>201</v>
      </c>
      <c r="C12" s="482"/>
    </row>
    <row r="13" spans="1:3" s="119" customFormat="1" ht="12" customHeight="1">
      <c r="A13" s="481" t="s">
        <v>101</v>
      </c>
      <c r="B13" s="350" t="s">
        <v>202</v>
      </c>
      <c r="C13" s="482">
        <v>8500000</v>
      </c>
    </row>
    <row r="14" spans="1:3" s="119" customFormat="1" ht="12" customHeight="1">
      <c r="A14" s="481" t="s">
        <v>71</v>
      </c>
      <c r="B14" s="350" t="s">
        <v>281</v>
      </c>
      <c r="C14" s="482">
        <v>2295000</v>
      </c>
    </row>
    <row r="15" spans="1:3" s="119" customFormat="1" ht="12" customHeight="1">
      <c r="A15" s="481" t="s">
        <v>72</v>
      </c>
      <c r="B15" s="483" t="s">
        <v>282</v>
      </c>
      <c r="C15" s="482"/>
    </row>
    <row r="16" spans="1:3" s="119" customFormat="1" ht="12" customHeight="1">
      <c r="A16" s="481" t="s">
        <v>80</v>
      </c>
      <c r="B16" s="350" t="s">
        <v>205</v>
      </c>
      <c r="C16" s="484"/>
    </row>
    <row r="17" spans="1:3" s="135" customFormat="1" ht="12" customHeight="1">
      <c r="A17" s="481" t="s">
        <v>81</v>
      </c>
      <c r="B17" s="350" t="s">
        <v>206</v>
      </c>
      <c r="C17" s="482"/>
    </row>
    <row r="18" spans="1:3" s="135" customFormat="1" ht="12" customHeight="1">
      <c r="A18" s="481" t="s">
        <v>82</v>
      </c>
      <c r="B18" s="350" t="s">
        <v>313</v>
      </c>
      <c r="C18" s="485"/>
    </row>
    <row r="19" spans="1:3" s="135" customFormat="1" ht="12" customHeight="1" thickBot="1">
      <c r="A19" s="481" t="s">
        <v>83</v>
      </c>
      <c r="B19" s="483" t="s">
        <v>207</v>
      </c>
      <c r="C19" s="485"/>
    </row>
    <row r="20" spans="1:3" s="119" customFormat="1" ht="12" customHeight="1" thickBot="1">
      <c r="A20" s="477" t="s">
        <v>10</v>
      </c>
      <c r="B20" s="478" t="s">
        <v>283</v>
      </c>
      <c r="C20" s="426">
        <f>SUM(C21:C23)</f>
        <v>1247000</v>
      </c>
    </row>
    <row r="21" spans="1:3" s="135" customFormat="1" ht="12" customHeight="1">
      <c r="A21" s="481" t="s">
        <v>73</v>
      </c>
      <c r="B21" s="374" t="s">
        <v>184</v>
      </c>
      <c r="C21" s="482"/>
    </row>
    <row r="22" spans="1:3" s="135" customFormat="1" ht="12" customHeight="1">
      <c r="A22" s="481" t="s">
        <v>74</v>
      </c>
      <c r="B22" s="350" t="s">
        <v>284</v>
      </c>
      <c r="C22" s="482"/>
    </row>
    <row r="23" spans="1:3" s="135" customFormat="1" ht="12" customHeight="1">
      <c r="A23" s="481" t="s">
        <v>75</v>
      </c>
      <c r="B23" s="350" t="s">
        <v>285</v>
      </c>
      <c r="C23" s="482">
        <v>1247000</v>
      </c>
    </row>
    <row r="24" spans="1:3" s="135" customFormat="1" ht="12" customHeight="1" thickBot="1">
      <c r="A24" s="481" t="s">
        <v>76</v>
      </c>
      <c r="B24" s="350" t="s">
        <v>366</v>
      </c>
      <c r="C24" s="482"/>
    </row>
    <row r="25" spans="1:3" s="135" customFormat="1" ht="12" customHeight="1" thickBot="1">
      <c r="A25" s="486" t="s">
        <v>11</v>
      </c>
      <c r="B25" s="371" t="s">
        <v>114</v>
      </c>
      <c r="C25" s="487"/>
    </row>
    <row r="26" spans="1:3" s="135" customFormat="1" ht="12" customHeight="1" thickBot="1">
      <c r="A26" s="486" t="s">
        <v>12</v>
      </c>
      <c r="B26" s="371" t="s">
        <v>286</v>
      </c>
      <c r="C26" s="426">
        <f>+C27+C28</f>
        <v>0</v>
      </c>
    </row>
    <row r="27" spans="1:3" s="135" customFormat="1" ht="12" customHeight="1">
      <c r="A27" s="488" t="s">
        <v>192</v>
      </c>
      <c r="B27" s="489" t="s">
        <v>284</v>
      </c>
      <c r="C27" s="414"/>
    </row>
    <row r="28" spans="1:3" s="135" customFormat="1" ht="12" customHeight="1">
      <c r="A28" s="488" t="s">
        <v>193</v>
      </c>
      <c r="B28" s="490" t="s">
        <v>287</v>
      </c>
      <c r="C28" s="429"/>
    </row>
    <row r="29" spans="1:3" s="135" customFormat="1" ht="12" customHeight="1" thickBot="1">
      <c r="A29" s="481" t="s">
        <v>194</v>
      </c>
      <c r="B29" s="491" t="s">
        <v>367</v>
      </c>
      <c r="C29" s="492"/>
    </row>
    <row r="30" spans="1:3" s="135" customFormat="1" ht="12" customHeight="1" thickBot="1">
      <c r="A30" s="486" t="s">
        <v>13</v>
      </c>
      <c r="B30" s="371" t="s">
        <v>288</v>
      </c>
      <c r="C30" s="426">
        <f>+C31+C32+C33</f>
        <v>0</v>
      </c>
    </row>
    <row r="31" spans="1:3" s="135" customFormat="1" ht="12" customHeight="1">
      <c r="A31" s="488" t="s">
        <v>61</v>
      </c>
      <c r="B31" s="489" t="s">
        <v>212</v>
      </c>
      <c r="C31" s="414"/>
    </row>
    <row r="32" spans="1:3" s="135" customFormat="1" ht="12" customHeight="1">
      <c r="A32" s="488" t="s">
        <v>62</v>
      </c>
      <c r="B32" s="490" t="s">
        <v>213</v>
      </c>
      <c r="C32" s="429"/>
    </row>
    <row r="33" spans="1:3" s="135" customFormat="1" ht="12" customHeight="1" thickBot="1">
      <c r="A33" s="481" t="s">
        <v>63</v>
      </c>
      <c r="B33" s="491" t="s">
        <v>214</v>
      </c>
      <c r="C33" s="492"/>
    </row>
    <row r="34" spans="1:3" s="119" customFormat="1" ht="12" customHeight="1" thickBot="1">
      <c r="A34" s="486" t="s">
        <v>14</v>
      </c>
      <c r="B34" s="371" t="s">
        <v>258</v>
      </c>
      <c r="C34" s="487"/>
    </row>
    <row r="35" spans="1:3" s="119" customFormat="1" ht="12" customHeight="1" thickBot="1">
      <c r="A35" s="486" t="s">
        <v>15</v>
      </c>
      <c r="B35" s="371" t="s">
        <v>289</v>
      </c>
      <c r="C35" s="493"/>
    </row>
    <row r="36" spans="1:3" s="119" customFormat="1" ht="12" customHeight="1" thickBot="1">
      <c r="A36" s="477" t="s">
        <v>16</v>
      </c>
      <c r="B36" s="371" t="s">
        <v>368</v>
      </c>
      <c r="C36" s="115">
        <f>+C8+C20+C25+C26+C30+C34+C35</f>
        <v>13542000</v>
      </c>
    </row>
    <row r="37" spans="1:3" s="119" customFormat="1" ht="12" customHeight="1" thickBot="1">
      <c r="A37" s="494" t="s">
        <v>17</v>
      </c>
      <c r="B37" s="371" t="s">
        <v>291</v>
      </c>
      <c r="C37" s="115">
        <f>+C38+C39+C40</f>
        <v>49074000</v>
      </c>
    </row>
    <row r="38" spans="1:3" s="119" customFormat="1" ht="12" customHeight="1">
      <c r="A38" s="488" t="s">
        <v>292</v>
      </c>
      <c r="B38" s="489" t="s">
        <v>163</v>
      </c>
      <c r="C38" s="414">
        <v>5649865</v>
      </c>
    </row>
    <row r="39" spans="1:3" s="119" customFormat="1" ht="12" customHeight="1">
      <c r="A39" s="488" t="s">
        <v>293</v>
      </c>
      <c r="B39" s="490" t="s">
        <v>2</v>
      </c>
      <c r="C39" s="429"/>
    </row>
    <row r="40" spans="1:3" s="135" customFormat="1" ht="12" customHeight="1" thickBot="1">
      <c r="A40" s="481" t="s">
        <v>294</v>
      </c>
      <c r="B40" s="491" t="s">
        <v>295</v>
      </c>
      <c r="C40" s="492">
        <v>43424135</v>
      </c>
    </row>
    <row r="41" spans="1:3" s="135" customFormat="1" ht="15" customHeight="1" thickBot="1">
      <c r="A41" s="494" t="s">
        <v>18</v>
      </c>
      <c r="B41" s="495" t="s">
        <v>296</v>
      </c>
      <c r="C41" s="496">
        <f>+C36+C37</f>
        <v>62616000</v>
      </c>
    </row>
    <row r="42" spans="1:3" s="135" customFormat="1" ht="15" customHeight="1">
      <c r="A42" s="497"/>
      <c r="B42" s="498"/>
      <c r="C42" s="499"/>
    </row>
    <row r="43" spans="1:3" ht="13.5" thickBot="1">
      <c r="A43" s="500"/>
      <c r="B43" s="501"/>
      <c r="C43" s="502"/>
    </row>
    <row r="44" spans="1:3" s="134" customFormat="1" ht="16.5" customHeight="1" thickBot="1">
      <c r="A44" s="503"/>
      <c r="B44" s="504" t="s">
        <v>45</v>
      </c>
      <c r="C44" s="496"/>
    </row>
    <row r="45" spans="1:3" s="136" customFormat="1" ht="12" customHeight="1" thickBot="1">
      <c r="A45" s="486" t="s">
        <v>9</v>
      </c>
      <c r="B45" s="371" t="s">
        <v>297</v>
      </c>
      <c r="C45" s="426">
        <f>SUM(C46:C50)</f>
        <v>61816000</v>
      </c>
    </row>
    <row r="46" spans="1:3" ht="12" customHeight="1">
      <c r="A46" s="481" t="s">
        <v>67</v>
      </c>
      <c r="B46" s="374" t="s">
        <v>39</v>
      </c>
      <c r="C46" s="414">
        <v>36115000</v>
      </c>
    </row>
    <row r="47" spans="1:3" ht="12" customHeight="1">
      <c r="A47" s="481" t="s">
        <v>68</v>
      </c>
      <c r="B47" s="350" t="s">
        <v>122</v>
      </c>
      <c r="C47" s="417">
        <v>5520000</v>
      </c>
    </row>
    <row r="48" spans="1:3" ht="12" customHeight="1">
      <c r="A48" s="481" t="s">
        <v>69</v>
      </c>
      <c r="B48" s="350" t="s">
        <v>94</v>
      </c>
      <c r="C48" s="417">
        <v>20181000</v>
      </c>
    </row>
    <row r="49" spans="1:3" ht="12" customHeight="1">
      <c r="A49" s="481" t="s">
        <v>70</v>
      </c>
      <c r="B49" s="350" t="s">
        <v>123</v>
      </c>
      <c r="C49" s="417"/>
    </row>
    <row r="50" spans="1:3" ht="12" customHeight="1" thickBot="1">
      <c r="A50" s="481" t="s">
        <v>101</v>
      </c>
      <c r="B50" s="350" t="s">
        <v>124</v>
      </c>
      <c r="C50" s="417"/>
    </row>
    <row r="51" spans="1:3" ht="12" customHeight="1" thickBot="1">
      <c r="A51" s="486" t="s">
        <v>10</v>
      </c>
      <c r="B51" s="371" t="s">
        <v>298</v>
      </c>
      <c r="C51" s="426">
        <f>SUM(C52:C54)</f>
        <v>800000</v>
      </c>
    </row>
    <row r="52" spans="1:3" s="136" customFormat="1" ht="12" customHeight="1">
      <c r="A52" s="481" t="s">
        <v>73</v>
      </c>
      <c r="B52" s="374" t="s">
        <v>158</v>
      </c>
      <c r="C52" s="414">
        <v>800000</v>
      </c>
    </row>
    <row r="53" spans="1:3" ht="12" customHeight="1">
      <c r="A53" s="481" t="s">
        <v>74</v>
      </c>
      <c r="B53" s="350" t="s">
        <v>125</v>
      </c>
      <c r="C53" s="417"/>
    </row>
    <row r="54" spans="1:3" ht="12" customHeight="1">
      <c r="A54" s="481" t="s">
        <v>75</v>
      </c>
      <c r="B54" s="350" t="s">
        <v>46</v>
      </c>
      <c r="C54" s="417"/>
    </row>
    <row r="55" spans="1:6" ht="12" customHeight="1" thickBot="1">
      <c r="A55" s="481" t="s">
        <v>76</v>
      </c>
      <c r="B55" s="350" t="s">
        <v>365</v>
      </c>
      <c r="C55" s="417"/>
      <c r="F55" s="630"/>
    </row>
    <row r="56" spans="1:6" ht="15" customHeight="1" thickBot="1">
      <c r="A56" s="486" t="s">
        <v>11</v>
      </c>
      <c r="B56" s="371" t="s">
        <v>5</v>
      </c>
      <c r="C56" s="487"/>
      <c r="F56" s="630"/>
    </row>
    <row r="57" spans="1:6" ht="13.5" thickBot="1">
      <c r="A57" s="486" t="s">
        <v>12</v>
      </c>
      <c r="B57" s="505" t="s">
        <v>370</v>
      </c>
      <c r="C57" s="506">
        <f>+C45+C51+C56</f>
        <v>62616000</v>
      </c>
      <c r="F57" s="630"/>
    </row>
    <row r="58" spans="1:6" ht="15" customHeight="1" thickBot="1">
      <c r="A58" s="511"/>
      <c r="B58" s="512"/>
      <c r="C58" s="189">
        <f>C41-C57</f>
        <v>0</v>
      </c>
      <c r="F58" s="630"/>
    </row>
    <row r="59" spans="1:3" ht="14.25" customHeight="1" thickBot="1">
      <c r="A59" s="86" t="s">
        <v>360</v>
      </c>
      <c r="B59" s="87"/>
      <c r="C59" s="33">
        <v>12</v>
      </c>
    </row>
    <row r="60" spans="1:3" ht="13.5" thickBot="1">
      <c r="A60" s="86" t="s">
        <v>139</v>
      </c>
      <c r="B60" s="87"/>
      <c r="C60" s="33">
        <v>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20" workbookViewId="0" topLeftCell="A1">
      <selection activeCell="C13" sqref="C13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25.00390625" style="85" customWidth="1"/>
    <col min="4" max="16384" width="9.25390625" style="85" customWidth="1"/>
  </cols>
  <sheetData>
    <row r="1" spans="1:3" s="74" customFormat="1" ht="21" customHeight="1" thickBot="1">
      <c r="A1" s="73"/>
      <c r="B1" s="75"/>
      <c r="C1" s="161" t="s">
        <v>474</v>
      </c>
    </row>
    <row r="2" spans="1:3" s="132" customFormat="1" ht="34.5">
      <c r="A2" s="126" t="s">
        <v>137</v>
      </c>
      <c r="B2" s="159" t="str">
        <f>CONCATENATE('KV_9.4.sz.mell'!B2)</f>
        <v>Szociális Gondozási Központ</v>
      </c>
      <c r="C2" s="117" t="s">
        <v>308</v>
      </c>
    </row>
    <row r="3" spans="1:3" s="132" customFormat="1" ht="23.25" thickBot="1">
      <c r="A3" s="131" t="s">
        <v>136</v>
      </c>
      <c r="B3" s="160" t="s">
        <v>299</v>
      </c>
      <c r="C3" s="118" t="s">
        <v>47</v>
      </c>
    </row>
    <row r="4" spans="1:3" s="133" customFormat="1" ht="15.75" customHeight="1" thickBot="1">
      <c r="A4" s="76"/>
      <c r="B4" s="76"/>
      <c r="C4" s="77" t="str">
        <f>'KV_9.4.sz.mell'!C4</f>
        <v>Forintban!</v>
      </c>
    </row>
    <row r="5" spans="1:3" ht="13.5" thickBot="1">
      <c r="A5" s="503" t="s">
        <v>138</v>
      </c>
      <c r="B5" s="507" t="s">
        <v>380</v>
      </c>
      <c r="C5" s="508" t="s">
        <v>43</v>
      </c>
    </row>
    <row r="6" spans="1:3" s="134" customFormat="1" ht="12.75" customHeight="1" thickBot="1">
      <c r="A6" s="477"/>
      <c r="B6" s="509" t="s">
        <v>342</v>
      </c>
      <c r="C6" s="510" t="s">
        <v>343</v>
      </c>
    </row>
    <row r="7" spans="1:3" s="134" customFormat="1" ht="15.75" customHeight="1" thickBot="1">
      <c r="A7" s="474"/>
      <c r="B7" s="475" t="s">
        <v>44</v>
      </c>
      <c r="C7" s="476"/>
    </row>
    <row r="8" spans="1:3" s="119" customFormat="1" ht="12" customHeight="1" thickBot="1">
      <c r="A8" s="477" t="s">
        <v>9</v>
      </c>
      <c r="B8" s="478" t="s">
        <v>361</v>
      </c>
      <c r="C8" s="426">
        <f>SUM(C9:C19)</f>
        <v>12295000</v>
      </c>
    </row>
    <row r="9" spans="1:3" s="119" customFormat="1" ht="12" customHeight="1">
      <c r="A9" s="479" t="s">
        <v>67</v>
      </c>
      <c r="B9" s="347" t="s">
        <v>198</v>
      </c>
      <c r="C9" s="480"/>
    </row>
    <row r="10" spans="1:3" s="119" customFormat="1" ht="12" customHeight="1">
      <c r="A10" s="481" t="s">
        <v>68</v>
      </c>
      <c r="B10" s="350" t="s">
        <v>199</v>
      </c>
      <c r="C10" s="482">
        <v>1500000</v>
      </c>
    </row>
    <row r="11" spans="1:3" s="119" customFormat="1" ht="12" customHeight="1">
      <c r="A11" s="481" t="s">
        <v>69</v>
      </c>
      <c r="B11" s="350" t="s">
        <v>200</v>
      </c>
      <c r="C11" s="482"/>
    </row>
    <row r="12" spans="1:3" s="119" customFormat="1" ht="12" customHeight="1">
      <c r="A12" s="481" t="s">
        <v>70</v>
      </c>
      <c r="B12" s="350" t="s">
        <v>201</v>
      </c>
      <c r="C12" s="482"/>
    </row>
    <row r="13" spans="1:3" s="119" customFormat="1" ht="12" customHeight="1">
      <c r="A13" s="481" t="s">
        <v>101</v>
      </c>
      <c r="B13" s="350" t="s">
        <v>202</v>
      </c>
      <c r="C13" s="482">
        <v>8500000</v>
      </c>
    </row>
    <row r="14" spans="1:3" s="119" customFormat="1" ht="12" customHeight="1">
      <c r="A14" s="481" t="s">
        <v>71</v>
      </c>
      <c r="B14" s="350" t="s">
        <v>281</v>
      </c>
      <c r="C14" s="482">
        <v>2295000</v>
      </c>
    </row>
    <row r="15" spans="1:3" s="119" customFormat="1" ht="12" customHeight="1">
      <c r="A15" s="481" t="s">
        <v>72</v>
      </c>
      <c r="B15" s="483" t="s">
        <v>282</v>
      </c>
      <c r="C15" s="482"/>
    </row>
    <row r="16" spans="1:3" s="119" customFormat="1" ht="12" customHeight="1">
      <c r="A16" s="481" t="s">
        <v>80</v>
      </c>
      <c r="B16" s="350" t="s">
        <v>205</v>
      </c>
      <c r="C16" s="484"/>
    </row>
    <row r="17" spans="1:3" s="135" customFormat="1" ht="12" customHeight="1">
      <c r="A17" s="481" t="s">
        <v>81</v>
      </c>
      <c r="B17" s="350" t="s">
        <v>206</v>
      </c>
      <c r="C17" s="482"/>
    </row>
    <row r="18" spans="1:3" s="135" customFormat="1" ht="12" customHeight="1">
      <c r="A18" s="481" t="s">
        <v>82</v>
      </c>
      <c r="B18" s="350" t="s">
        <v>313</v>
      </c>
      <c r="C18" s="485"/>
    </row>
    <row r="19" spans="1:3" s="135" customFormat="1" ht="12" customHeight="1" thickBot="1">
      <c r="A19" s="481" t="s">
        <v>83</v>
      </c>
      <c r="B19" s="483" t="s">
        <v>207</v>
      </c>
      <c r="C19" s="485"/>
    </row>
    <row r="20" spans="1:3" s="119" customFormat="1" ht="12" customHeight="1" thickBot="1">
      <c r="A20" s="477" t="s">
        <v>10</v>
      </c>
      <c r="B20" s="478" t="s">
        <v>283</v>
      </c>
      <c r="C20" s="426">
        <f>SUM(C21:C23)</f>
        <v>1247000</v>
      </c>
    </row>
    <row r="21" spans="1:3" s="135" customFormat="1" ht="12" customHeight="1">
      <c r="A21" s="481" t="s">
        <v>73</v>
      </c>
      <c r="B21" s="374" t="s">
        <v>184</v>
      </c>
      <c r="C21" s="482"/>
    </row>
    <row r="22" spans="1:3" s="135" customFormat="1" ht="12" customHeight="1">
      <c r="A22" s="481" t="s">
        <v>74</v>
      </c>
      <c r="B22" s="350" t="s">
        <v>284</v>
      </c>
      <c r="C22" s="482"/>
    </row>
    <row r="23" spans="1:3" s="135" customFormat="1" ht="12" customHeight="1">
      <c r="A23" s="481" t="s">
        <v>75</v>
      </c>
      <c r="B23" s="350" t="s">
        <v>285</v>
      </c>
      <c r="C23" s="482">
        <v>1247000</v>
      </c>
    </row>
    <row r="24" spans="1:3" s="135" customFormat="1" ht="12" customHeight="1" thickBot="1">
      <c r="A24" s="481" t="s">
        <v>76</v>
      </c>
      <c r="B24" s="350" t="s">
        <v>366</v>
      </c>
      <c r="C24" s="482"/>
    </row>
    <row r="25" spans="1:3" s="135" customFormat="1" ht="12" customHeight="1" thickBot="1">
      <c r="A25" s="486" t="s">
        <v>11</v>
      </c>
      <c r="B25" s="371" t="s">
        <v>114</v>
      </c>
      <c r="C25" s="487"/>
    </row>
    <row r="26" spans="1:3" s="135" customFormat="1" ht="12" customHeight="1" thickBot="1">
      <c r="A26" s="486" t="s">
        <v>12</v>
      </c>
      <c r="B26" s="371" t="s">
        <v>286</v>
      </c>
      <c r="C26" s="426">
        <f>+C27+C28</f>
        <v>0</v>
      </c>
    </row>
    <row r="27" spans="1:3" s="135" customFormat="1" ht="12" customHeight="1">
      <c r="A27" s="488" t="s">
        <v>192</v>
      </c>
      <c r="B27" s="489" t="s">
        <v>284</v>
      </c>
      <c r="C27" s="414"/>
    </row>
    <row r="28" spans="1:3" s="135" customFormat="1" ht="12" customHeight="1">
      <c r="A28" s="488" t="s">
        <v>193</v>
      </c>
      <c r="B28" s="490" t="s">
        <v>287</v>
      </c>
      <c r="C28" s="429"/>
    </row>
    <row r="29" spans="1:3" s="135" customFormat="1" ht="12" customHeight="1" thickBot="1">
      <c r="A29" s="481" t="s">
        <v>194</v>
      </c>
      <c r="B29" s="491" t="s">
        <v>367</v>
      </c>
      <c r="C29" s="492"/>
    </row>
    <row r="30" spans="1:3" s="135" customFormat="1" ht="12" customHeight="1" thickBot="1">
      <c r="A30" s="486" t="s">
        <v>13</v>
      </c>
      <c r="B30" s="371" t="s">
        <v>288</v>
      </c>
      <c r="C30" s="426">
        <f>+C31+C32+C33</f>
        <v>0</v>
      </c>
    </row>
    <row r="31" spans="1:3" s="135" customFormat="1" ht="12" customHeight="1">
      <c r="A31" s="488" t="s">
        <v>61</v>
      </c>
      <c r="B31" s="489" t="s">
        <v>212</v>
      </c>
      <c r="C31" s="414"/>
    </row>
    <row r="32" spans="1:3" s="135" customFormat="1" ht="12" customHeight="1">
      <c r="A32" s="488" t="s">
        <v>62</v>
      </c>
      <c r="B32" s="490" t="s">
        <v>213</v>
      </c>
      <c r="C32" s="429"/>
    </row>
    <row r="33" spans="1:3" s="135" customFormat="1" ht="12" customHeight="1" thickBot="1">
      <c r="A33" s="481" t="s">
        <v>63</v>
      </c>
      <c r="B33" s="491" t="s">
        <v>214</v>
      </c>
      <c r="C33" s="492"/>
    </row>
    <row r="34" spans="1:3" s="119" customFormat="1" ht="12" customHeight="1" thickBot="1">
      <c r="A34" s="486" t="s">
        <v>14</v>
      </c>
      <c r="B34" s="371" t="s">
        <v>258</v>
      </c>
      <c r="C34" s="487"/>
    </row>
    <row r="35" spans="1:3" s="119" customFormat="1" ht="12" customHeight="1" thickBot="1">
      <c r="A35" s="486" t="s">
        <v>15</v>
      </c>
      <c r="B35" s="371" t="s">
        <v>289</v>
      </c>
      <c r="C35" s="493"/>
    </row>
    <row r="36" spans="1:3" s="119" customFormat="1" ht="12" customHeight="1" thickBot="1">
      <c r="A36" s="477" t="s">
        <v>16</v>
      </c>
      <c r="B36" s="371" t="s">
        <v>368</v>
      </c>
      <c r="C36" s="115">
        <f>+C8+C20+C25+C26+C30+C34+C35</f>
        <v>13542000</v>
      </c>
    </row>
    <row r="37" spans="1:3" s="119" customFormat="1" ht="12" customHeight="1" thickBot="1">
      <c r="A37" s="494" t="s">
        <v>17</v>
      </c>
      <c r="B37" s="371" t="s">
        <v>291</v>
      </c>
      <c r="C37" s="115">
        <f>+C38+C39+C40</f>
        <v>35845000</v>
      </c>
    </row>
    <row r="38" spans="1:3" s="119" customFormat="1" ht="12" customHeight="1">
      <c r="A38" s="488" t="s">
        <v>292</v>
      </c>
      <c r="B38" s="489" t="s">
        <v>163</v>
      </c>
      <c r="C38" s="414">
        <v>5649865</v>
      </c>
    </row>
    <row r="39" spans="1:3" s="119" customFormat="1" ht="12" customHeight="1">
      <c r="A39" s="488" t="s">
        <v>293</v>
      </c>
      <c r="B39" s="490" t="s">
        <v>2</v>
      </c>
      <c r="C39" s="429"/>
    </row>
    <row r="40" spans="1:3" s="135" customFormat="1" ht="12" customHeight="1" thickBot="1">
      <c r="A40" s="481" t="s">
        <v>294</v>
      </c>
      <c r="B40" s="491" t="s">
        <v>295</v>
      </c>
      <c r="C40" s="492">
        <v>30195135</v>
      </c>
    </row>
    <row r="41" spans="1:3" s="135" customFormat="1" ht="15" customHeight="1" thickBot="1">
      <c r="A41" s="494" t="s">
        <v>18</v>
      </c>
      <c r="B41" s="495" t="s">
        <v>296</v>
      </c>
      <c r="C41" s="496">
        <f>+C36+C37</f>
        <v>49387000</v>
      </c>
    </row>
    <row r="42" spans="1:3" s="135" customFormat="1" ht="15" customHeight="1">
      <c r="A42" s="497"/>
      <c r="B42" s="498"/>
      <c r="C42" s="499"/>
    </row>
    <row r="43" spans="1:3" ht="13.5" thickBot="1">
      <c r="A43" s="500"/>
      <c r="B43" s="501"/>
      <c r="C43" s="502"/>
    </row>
    <row r="44" spans="1:3" s="134" customFormat="1" ht="16.5" customHeight="1" thickBot="1">
      <c r="A44" s="503"/>
      <c r="B44" s="504" t="s">
        <v>45</v>
      </c>
      <c r="C44" s="496"/>
    </row>
    <row r="45" spans="1:3" s="136" customFormat="1" ht="12" customHeight="1" thickBot="1">
      <c r="A45" s="486" t="s">
        <v>9</v>
      </c>
      <c r="B45" s="371" t="s">
        <v>297</v>
      </c>
      <c r="C45" s="426">
        <f>SUM(C46:C50)</f>
        <v>49387000</v>
      </c>
    </row>
    <row r="46" spans="1:3" ht="12" customHeight="1">
      <c r="A46" s="481" t="s">
        <v>67</v>
      </c>
      <c r="B46" s="374" t="s">
        <v>39</v>
      </c>
      <c r="C46" s="414">
        <v>27850000</v>
      </c>
    </row>
    <row r="47" spans="1:3" ht="12" customHeight="1">
      <c r="A47" s="481" t="s">
        <v>68</v>
      </c>
      <c r="B47" s="350" t="s">
        <v>122</v>
      </c>
      <c r="C47" s="417">
        <v>4219000</v>
      </c>
    </row>
    <row r="48" spans="1:3" ht="12" customHeight="1">
      <c r="A48" s="481" t="s">
        <v>69</v>
      </c>
      <c r="B48" s="350" t="s">
        <v>94</v>
      </c>
      <c r="C48" s="417">
        <v>17318000</v>
      </c>
    </row>
    <row r="49" spans="1:3" ht="12" customHeight="1">
      <c r="A49" s="481" t="s">
        <v>70</v>
      </c>
      <c r="B49" s="350" t="s">
        <v>123</v>
      </c>
      <c r="C49" s="417"/>
    </row>
    <row r="50" spans="1:3" ht="12" customHeight="1" thickBot="1">
      <c r="A50" s="481" t="s">
        <v>101</v>
      </c>
      <c r="B50" s="350" t="s">
        <v>124</v>
      </c>
      <c r="C50" s="417"/>
    </row>
    <row r="51" spans="1:3" ht="12" customHeight="1" thickBot="1">
      <c r="A51" s="486" t="s">
        <v>10</v>
      </c>
      <c r="B51" s="371" t="s">
        <v>298</v>
      </c>
      <c r="C51" s="426">
        <f>SUM(C52:C54)</f>
        <v>0</v>
      </c>
    </row>
    <row r="52" spans="1:3" s="136" customFormat="1" ht="12" customHeight="1">
      <c r="A52" s="481" t="s">
        <v>73</v>
      </c>
      <c r="B52" s="374" t="s">
        <v>158</v>
      </c>
      <c r="C52" s="414"/>
    </row>
    <row r="53" spans="1:3" ht="12" customHeight="1">
      <c r="A53" s="481" t="s">
        <v>74</v>
      </c>
      <c r="B53" s="350" t="s">
        <v>125</v>
      </c>
      <c r="C53" s="417"/>
    </row>
    <row r="54" spans="1:3" ht="12" customHeight="1">
      <c r="A54" s="481" t="s">
        <v>75</v>
      </c>
      <c r="B54" s="350" t="s">
        <v>46</v>
      </c>
      <c r="C54" s="417"/>
    </row>
    <row r="55" spans="1:3" ht="12" customHeight="1" thickBot="1">
      <c r="A55" s="481" t="s">
        <v>76</v>
      </c>
      <c r="B55" s="350" t="s">
        <v>365</v>
      </c>
      <c r="C55" s="417"/>
    </row>
    <row r="56" spans="1:3" ht="15" customHeight="1" thickBot="1">
      <c r="A56" s="486" t="s">
        <v>11</v>
      </c>
      <c r="B56" s="371" t="s">
        <v>5</v>
      </c>
      <c r="C56" s="487"/>
    </row>
    <row r="57" spans="1:3" ht="13.5" thickBot="1">
      <c r="A57" s="486" t="s">
        <v>12</v>
      </c>
      <c r="B57" s="505" t="s">
        <v>370</v>
      </c>
      <c r="C57" s="506">
        <f>+C45+C51+C56</f>
        <v>49387000</v>
      </c>
    </row>
    <row r="58" spans="1:3" ht="15" customHeight="1" thickBot="1">
      <c r="A58" s="511"/>
      <c r="B58" s="512"/>
      <c r="C58" s="189">
        <f>C41-C57</f>
        <v>0</v>
      </c>
    </row>
    <row r="59" spans="1:3" ht="14.25" customHeight="1" thickBot="1">
      <c r="A59" s="86" t="s">
        <v>360</v>
      </c>
      <c r="B59" s="87"/>
      <c r="C59" s="33">
        <v>10</v>
      </c>
    </row>
    <row r="60" spans="1:3" ht="13.5" thickBot="1">
      <c r="A60" s="86" t="s">
        <v>139</v>
      </c>
      <c r="B60" s="87"/>
      <c r="C60" s="33">
        <v>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20" workbookViewId="0" topLeftCell="A1">
      <selection activeCell="C1" sqref="C1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25.00390625" style="85" customWidth="1"/>
    <col min="4" max="16384" width="9.25390625" style="85" customWidth="1"/>
  </cols>
  <sheetData>
    <row r="1" spans="1:3" s="74" customFormat="1" ht="21" customHeight="1" thickBot="1">
      <c r="A1" s="73"/>
      <c r="B1" s="75"/>
      <c r="C1" s="161" t="s">
        <v>475</v>
      </c>
    </row>
    <row r="2" spans="1:3" s="132" customFormat="1" ht="34.5">
      <c r="A2" s="126" t="s">
        <v>137</v>
      </c>
      <c r="B2" s="159" t="str">
        <f>CONCATENATE('KV_9.4.1.sz.mell'!B2)</f>
        <v>Szociális Gondozási Központ</v>
      </c>
      <c r="C2" s="117" t="s">
        <v>308</v>
      </c>
    </row>
    <row r="3" spans="1:3" s="132" customFormat="1" ht="23.25" thickBot="1">
      <c r="A3" s="131" t="s">
        <v>136</v>
      </c>
      <c r="B3" s="160" t="s">
        <v>300</v>
      </c>
      <c r="C3" s="118" t="s">
        <v>48</v>
      </c>
    </row>
    <row r="4" spans="1:3" s="133" customFormat="1" ht="15.75" customHeight="1" thickBot="1">
      <c r="A4" s="76"/>
      <c r="B4" s="76"/>
      <c r="C4" s="77" t="str">
        <f>'KV_9.4.1.sz.mell'!C4</f>
        <v>Forintban!</v>
      </c>
    </row>
    <row r="5" spans="1:3" ht="13.5" thickBot="1">
      <c r="A5" s="503" t="s">
        <v>138</v>
      </c>
      <c r="B5" s="507" t="s">
        <v>380</v>
      </c>
      <c r="C5" s="508" t="s">
        <v>43</v>
      </c>
    </row>
    <row r="6" spans="1:3" s="134" customFormat="1" ht="12.75" customHeight="1" thickBot="1">
      <c r="A6" s="477"/>
      <c r="B6" s="509" t="s">
        <v>342</v>
      </c>
      <c r="C6" s="510" t="s">
        <v>343</v>
      </c>
    </row>
    <row r="7" spans="1:3" s="134" customFormat="1" ht="15.75" customHeight="1" thickBot="1">
      <c r="A7" s="474"/>
      <c r="B7" s="475" t="s">
        <v>44</v>
      </c>
      <c r="C7" s="476"/>
    </row>
    <row r="8" spans="1:3" s="119" customFormat="1" ht="12" customHeight="1" thickBot="1">
      <c r="A8" s="477" t="s">
        <v>9</v>
      </c>
      <c r="B8" s="478" t="s">
        <v>361</v>
      </c>
      <c r="C8" s="426">
        <f>SUM(C9:C19)</f>
        <v>0</v>
      </c>
    </row>
    <row r="9" spans="1:3" s="119" customFormat="1" ht="12" customHeight="1">
      <c r="A9" s="479" t="s">
        <v>67</v>
      </c>
      <c r="B9" s="347" t="s">
        <v>198</v>
      </c>
      <c r="C9" s="480"/>
    </row>
    <row r="10" spans="1:3" s="119" customFormat="1" ht="12" customHeight="1">
      <c r="A10" s="481" t="s">
        <v>68</v>
      </c>
      <c r="B10" s="350" t="s">
        <v>199</v>
      </c>
      <c r="C10" s="482"/>
    </row>
    <row r="11" spans="1:3" s="119" customFormat="1" ht="12" customHeight="1">
      <c r="A11" s="481" t="s">
        <v>69</v>
      </c>
      <c r="B11" s="350" t="s">
        <v>200</v>
      </c>
      <c r="C11" s="482"/>
    </row>
    <row r="12" spans="1:3" s="119" customFormat="1" ht="12" customHeight="1">
      <c r="A12" s="481" t="s">
        <v>70</v>
      </c>
      <c r="B12" s="350" t="s">
        <v>201</v>
      </c>
      <c r="C12" s="482"/>
    </row>
    <row r="13" spans="1:3" s="119" customFormat="1" ht="12" customHeight="1">
      <c r="A13" s="481" t="s">
        <v>101</v>
      </c>
      <c r="B13" s="350" t="s">
        <v>202</v>
      </c>
      <c r="C13" s="482"/>
    </row>
    <row r="14" spans="1:3" s="119" customFormat="1" ht="12" customHeight="1">
      <c r="A14" s="481" t="s">
        <v>71</v>
      </c>
      <c r="B14" s="350" t="s">
        <v>281</v>
      </c>
      <c r="C14" s="482"/>
    </row>
    <row r="15" spans="1:3" s="119" customFormat="1" ht="12" customHeight="1">
      <c r="A15" s="481" t="s">
        <v>72</v>
      </c>
      <c r="B15" s="483" t="s">
        <v>282</v>
      </c>
      <c r="C15" s="482"/>
    </row>
    <row r="16" spans="1:3" s="119" customFormat="1" ht="12" customHeight="1">
      <c r="A16" s="481" t="s">
        <v>80</v>
      </c>
      <c r="B16" s="350" t="s">
        <v>205</v>
      </c>
      <c r="C16" s="484"/>
    </row>
    <row r="17" spans="1:3" s="135" customFormat="1" ht="12" customHeight="1">
      <c r="A17" s="481" t="s">
        <v>81</v>
      </c>
      <c r="B17" s="350" t="s">
        <v>206</v>
      </c>
      <c r="C17" s="482"/>
    </row>
    <row r="18" spans="1:3" s="135" customFormat="1" ht="12" customHeight="1">
      <c r="A18" s="481" t="s">
        <v>82</v>
      </c>
      <c r="B18" s="350" t="s">
        <v>313</v>
      </c>
      <c r="C18" s="485"/>
    </row>
    <row r="19" spans="1:3" s="135" customFormat="1" ht="12" customHeight="1" thickBot="1">
      <c r="A19" s="481" t="s">
        <v>83</v>
      </c>
      <c r="B19" s="483" t="s">
        <v>207</v>
      </c>
      <c r="C19" s="485"/>
    </row>
    <row r="20" spans="1:3" s="119" customFormat="1" ht="12" customHeight="1" thickBot="1">
      <c r="A20" s="477" t="s">
        <v>10</v>
      </c>
      <c r="B20" s="478" t="s">
        <v>283</v>
      </c>
      <c r="C20" s="426">
        <f>SUM(C21:C23)</f>
        <v>0</v>
      </c>
    </row>
    <row r="21" spans="1:3" s="135" customFormat="1" ht="12" customHeight="1">
      <c r="A21" s="481" t="s">
        <v>73</v>
      </c>
      <c r="B21" s="374" t="s">
        <v>184</v>
      </c>
      <c r="C21" s="482"/>
    </row>
    <row r="22" spans="1:3" s="135" customFormat="1" ht="12" customHeight="1">
      <c r="A22" s="481" t="s">
        <v>74</v>
      </c>
      <c r="B22" s="350" t="s">
        <v>284</v>
      </c>
      <c r="C22" s="482"/>
    </row>
    <row r="23" spans="1:3" s="135" customFormat="1" ht="12" customHeight="1">
      <c r="A23" s="481" t="s">
        <v>75</v>
      </c>
      <c r="B23" s="350" t="s">
        <v>285</v>
      </c>
      <c r="C23" s="482"/>
    </row>
    <row r="24" spans="1:3" s="135" customFormat="1" ht="12" customHeight="1" thickBot="1">
      <c r="A24" s="481" t="s">
        <v>76</v>
      </c>
      <c r="B24" s="350" t="s">
        <v>366</v>
      </c>
      <c r="C24" s="482"/>
    </row>
    <row r="25" spans="1:3" s="135" customFormat="1" ht="12" customHeight="1" thickBot="1">
      <c r="A25" s="486" t="s">
        <v>11</v>
      </c>
      <c r="B25" s="371" t="s">
        <v>114</v>
      </c>
      <c r="C25" s="487"/>
    </row>
    <row r="26" spans="1:3" s="135" customFormat="1" ht="12" customHeight="1" thickBot="1">
      <c r="A26" s="486" t="s">
        <v>12</v>
      </c>
      <c r="B26" s="371" t="s">
        <v>286</v>
      </c>
      <c r="C26" s="426">
        <f>+C27+C28</f>
        <v>0</v>
      </c>
    </row>
    <row r="27" spans="1:3" s="135" customFormat="1" ht="12" customHeight="1">
      <c r="A27" s="488" t="s">
        <v>192</v>
      </c>
      <c r="B27" s="489" t="s">
        <v>284</v>
      </c>
      <c r="C27" s="414"/>
    </row>
    <row r="28" spans="1:3" s="135" customFormat="1" ht="12" customHeight="1">
      <c r="A28" s="488" t="s">
        <v>193</v>
      </c>
      <c r="B28" s="490" t="s">
        <v>287</v>
      </c>
      <c r="C28" s="429"/>
    </row>
    <row r="29" spans="1:3" s="135" customFormat="1" ht="12" customHeight="1" thickBot="1">
      <c r="A29" s="481" t="s">
        <v>194</v>
      </c>
      <c r="B29" s="491" t="s">
        <v>367</v>
      </c>
      <c r="C29" s="492"/>
    </row>
    <row r="30" spans="1:3" s="135" customFormat="1" ht="12" customHeight="1" thickBot="1">
      <c r="A30" s="486" t="s">
        <v>13</v>
      </c>
      <c r="B30" s="371" t="s">
        <v>288</v>
      </c>
      <c r="C30" s="426">
        <f>+C31+C32+C33</f>
        <v>0</v>
      </c>
    </row>
    <row r="31" spans="1:3" s="135" customFormat="1" ht="12" customHeight="1">
      <c r="A31" s="488" t="s">
        <v>61</v>
      </c>
      <c r="B31" s="489" t="s">
        <v>212</v>
      </c>
      <c r="C31" s="414"/>
    </row>
    <row r="32" spans="1:3" s="135" customFormat="1" ht="12" customHeight="1">
      <c r="A32" s="488" t="s">
        <v>62</v>
      </c>
      <c r="B32" s="490" t="s">
        <v>213</v>
      </c>
      <c r="C32" s="429"/>
    </row>
    <row r="33" spans="1:3" s="135" customFormat="1" ht="12" customHeight="1" thickBot="1">
      <c r="A33" s="481" t="s">
        <v>63</v>
      </c>
      <c r="B33" s="491" t="s">
        <v>214</v>
      </c>
      <c r="C33" s="492"/>
    </row>
    <row r="34" spans="1:3" s="119" customFormat="1" ht="12" customHeight="1" thickBot="1">
      <c r="A34" s="486" t="s">
        <v>14</v>
      </c>
      <c r="B34" s="371" t="s">
        <v>258</v>
      </c>
      <c r="C34" s="487"/>
    </row>
    <row r="35" spans="1:3" s="119" customFormat="1" ht="12" customHeight="1" thickBot="1">
      <c r="A35" s="486" t="s">
        <v>15</v>
      </c>
      <c r="B35" s="371" t="s">
        <v>289</v>
      </c>
      <c r="C35" s="493"/>
    </row>
    <row r="36" spans="1:3" s="119" customFormat="1" ht="12" customHeight="1" thickBot="1">
      <c r="A36" s="477" t="s">
        <v>16</v>
      </c>
      <c r="B36" s="371" t="s">
        <v>368</v>
      </c>
      <c r="C36" s="115">
        <f>+C8+C20+C25+C26+C30+C34+C35</f>
        <v>0</v>
      </c>
    </row>
    <row r="37" spans="1:3" s="119" customFormat="1" ht="12" customHeight="1" thickBot="1">
      <c r="A37" s="494" t="s">
        <v>17</v>
      </c>
      <c r="B37" s="371" t="s">
        <v>291</v>
      </c>
      <c r="C37" s="115">
        <f>+C38+C39+C40</f>
        <v>13229000</v>
      </c>
    </row>
    <row r="38" spans="1:3" s="119" customFormat="1" ht="12" customHeight="1">
      <c r="A38" s="488" t="s">
        <v>292</v>
      </c>
      <c r="B38" s="489" t="s">
        <v>163</v>
      </c>
      <c r="C38" s="414"/>
    </row>
    <row r="39" spans="1:3" s="119" customFormat="1" ht="12" customHeight="1">
      <c r="A39" s="488" t="s">
        <v>293</v>
      </c>
      <c r="B39" s="490" t="s">
        <v>2</v>
      </c>
      <c r="C39" s="429"/>
    </row>
    <row r="40" spans="1:3" s="135" customFormat="1" ht="12" customHeight="1" thickBot="1">
      <c r="A40" s="481" t="s">
        <v>294</v>
      </c>
      <c r="B40" s="491" t="s">
        <v>295</v>
      </c>
      <c r="C40" s="492">
        <v>13229000</v>
      </c>
    </row>
    <row r="41" spans="1:3" s="135" customFormat="1" ht="15" customHeight="1" thickBot="1">
      <c r="A41" s="494" t="s">
        <v>18</v>
      </c>
      <c r="B41" s="495" t="s">
        <v>296</v>
      </c>
      <c r="C41" s="496">
        <f>+C36+C37</f>
        <v>13229000</v>
      </c>
    </row>
    <row r="42" spans="1:3" s="135" customFormat="1" ht="15" customHeight="1">
      <c r="A42" s="497"/>
      <c r="B42" s="498"/>
      <c r="C42" s="499"/>
    </row>
    <row r="43" spans="1:3" ht="13.5" thickBot="1">
      <c r="A43" s="500"/>
      <c r="B43" s="501"/>
      <c r="C43" s="502"/>
    </row>
    <row r="44" spans="1:3" s="134" customFormat="1" ht="16.5" customHeight="1" thickBot="1">
      <c r="A44" s="503"/>
      <c r="B44" s="504" t="s">
        <v>45</v>
      </c>
      <c r="C44" s="496"/>
    </row>
    <row r="45" spans="1:3" s="136" customFormat="1" ht="12" customHeight="1" thickBot="1">
      <c r="A45" s="486" t="s">
        <v>9</v>
      </c>
      <c r="B45" s="371" t="s">
        <v>297</v>
      </c>
      <c r="C45" s="426">
        <f>SUM(C46:C50)</f>
        <v>12429000</v>
      </c>
    </row>
    <row r="46" spans="1:3" ht="12" customHeight="1">
      <c r="A46" s="481" t="s">
        <v>67</v>
      </c>
      <c r="B46" s="374" t="s">
        <v>39</v>
      </c>
      <c r="C46" s="414">
        <v>8265000</v>
      </c>
    </row>
    <row r="47" spans="1:3" ht="12" customHeight="1">
      <c r="A47" s="481" t="s">
        <v>68</v>
      </c>
      <c r="B47" s="350" t="s">
        <v>122</v>
      </c>
      <c r="C47" s="417">
        <v>1301000</v>
      </c>
    </row>
    <row r="48" spans="1:3" ht="12" customHeight="1">
      <c r="A48" s="481" t="s">
        <v>69</v>
      </c>
      <c r="B48" s="350" t="s">
        <v>94</v>
      </c>
      <c r="C48" s="417">
        <v>2863000</v>
      </c>
    </row>
    <row r="49" spans="1:3" ht="12" customHeight="1">
      <c r="A49" s="481" t="s">
        <v>70</v>
      </c>
      <c r="B49" s="350" t="s">
        <v>123</v>
      </c>
      <c r="C49" s="417"/>
    </row>
    <row r="50" spans="1:3" ht="12" customHeight="1" thickBot="1">
      <c r="A50" s="481" t="s">
        <v>101</v>
      </c>
      <c r="B50" s="350" t="s">
        <v>124</v>
      </c>
      <c r="C50" s="417"/>
    </row>
    <row r="51" spans="1:3" ht="12" customHeight="1" thickBot="1">
      <c r="A51" s="486" t="s">
        <v>10</v>
      </c>
      <c r="B51" s="371" t="s">
        <v>298</v>
      </c>
      <c r="C51" s="426">
        <f>SUM(C52:C54)</f>
        <v>800000</v>
      </c>
    </row>
    <row r="52" spans="1:3" s="136" customFormat="1" ht="12" customHeight="1">
      <c r="A52" s="481" t="s">
        <v>73</v>
      </c>
      <c r="B52" s="374" t="s">
        <v>158</v>
      </c>
      <c r="C52" s="414">
        <v>800000</v>
      </c>
    </row>
    <row r="53" spans="1:3" ht="12" customHeight="1">
      <c r="A53" s="481" t="s">
        <v>74</v>
      </c>
      <c r="B53" s="350" t="s">
        <v>125</v>
      </c>
      <c r="C53" s="417"/>
    </row>
    <row r="54" spans="1:3" ht="12" customHeight="1">
      <c r="A54" s="481" t="s">
        <v>75</v>
      </c>
      <c r="B54" s="350" t="s">
        <v>46</v>
      </c>
      <c r="C54" s="417"/>
    </row>
    <row r="55" spans="1:3" ht="12" customHeight="1" thickBot="1">
      <c r="A55" s="481" t="s">
        <v>76</v>
      </c>
      <c r="B55" s="350" t="s">
        <v>365</v>
      </c>
      <c r="C55" s="417"/>
    </row>
    <row r="56" spans="1:3" ht="15" customHeight="1" thickBot="1">
      <c r="A56" s="486" t="s">
        <v>11</v>
      </c>
      <c r="B56" s="371" t="s">
        <v>5</v>
      </c>
      <c r="C56" s="487"/>
    </row>
    <row r="57" spans="1:3" ht="13.5" thickBot="1">
      <c r="A57" s="486" t="s">
        <v>12</v>
      </c>
      <c r="B57" s="505" t="s">
        <v>370</v>
      </c>
      <c r="C57" s="506">
        <f>+C45+C51+C56</f>
        <v>13229000</v>
      </c>
    </row>
    <row r="58" spans="1:3" ht="15" customHeight="1" thickBot="1">
      <c r="A58" s="511"/>
      <c r="B58" s="512"/>
      <c r="C58" s="189">
        <f>C41-C57</f>
        <v>0</v>
      </c>
    </row>
    <row r="59" spans="1:3" ht="14.25" customHeight="1" thickBot="1">
      <c r="A59" s="86" t="s">
        <v>360</v>
      </c>
      <c r="B59" s="87"/>
      <c r="C59" s="33">
        <v>2</v>
      </c>
    </row>
    <row r="60" spans="1:3" ht="13.5" thickBot="1">
      <c r="A60" s="86" t="s">
        <v>139</v>
      </c>
      <c r="B60" s="87"/>
      <c r="C60" s="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B7" sqref="B7"/>
    </sheetView>
  </sheetViews>
  <sheetFormatPr defaultColWidth="9.25390625" defaultRowHeight="12.75"/>
  <cols>
    <col min="1" max="1" width="13.75390625" style="84" customWidth="1"/>
    <col min="2" max="2" width="79.25390625" style="85" customWidth="1"/>
    <col min="3" max="3" width="25.00390625" style="85" customWidth="1"/>
    <col min="4" max="16384" width="9.25390625" style="85" customWidth="1"/>
  </cols>
  <sheetData>
    <row r="1" spans="1:3" s="74" customFormat="1" ht="21" customHeight="1" thickBot="1">
      <c r="A1" s="245"/>
      <c r="B1" s="246"/>
      <c r="C1" s="247" t="s">
        <v>476</v>
      </c>
    </row>
    <row r="2" spans="1:3" s="132" customFormat="1" ht="34.5">
      <c r="A2" s="248" t="s">
        <v>137</v>
      </c>
      <c r="B2" s="249" t="str">
        <f>CONCATENATE('KV_9.4.2.sz.mell'!B2)</f>
        <v>Szociális Gondozási Központ</v>
      </c>
      <c r="C2" s="250" t="s">
        <v>308</v>
      </c>
    </row>
    <row r="3" spans="1:3" s="132" customFormat="1" ht="23.25" thickBot="1">
      <c r="A3" s="251" t="s">
        <v>136</v>
      </c>
      <c r="B3" s="252" t="s">
        <v>371</v>
      </c>
      <c r="C3" s="253" t="s">
        <v>308</v>
      </c>
    </row>
    <row r="4" spans="1:3" s="133" customFormat="1" ht="15.75" customHeight="1" thickBot="1">
      <c r="A4" s="254"/>
      <c r="B4" s="254"/>
      <c r="C4" s="255" t="str">
        <f>'KV_9.4.2.sz.mell'!C4</f>
        <v>Forintban!</v>
      </c>
    </row>
    <row r="5" spans="1:3" ht="13.5" thickBot="1">
      <c r="A5" s="256" t="s">
        <v>138</v>
      </c>
      <c r="B5" s="257" t="s">
        <v>380</v>
      </c>
      <c r="C5" s="317" t="s">
        <v>43</v>
      </c>
    </row>
    <row r="6" spans="1:3" s="134" customFormat="1" ht="12.75" customHeight="1" thickBot="1">
      <c r="A6" s="258"/>
      <c r="B6" s="259" t="s">
        <v>342</v>
      </c>
      <c r="C6" s="260" t="s">
        <v>343</v>
      </c>
    </row>
    <row r="7" spans="1:3" s="134" customFormat="1" ht="15.75" customHeight="1" thickBot="1">
      <c r="A7" s="261"/>
      <c r="B7" s="262" t="s">
        <v>44</v>
      </c>
      <c r="C7" s="263"/>
    </row>
    <row r="8" spans="1:3" s="119" customFormat="1" ht="12" customHeight="1" thickBot="1">
      <c r="A8" s="258" t="s">
        <v>9</v>
      </c>
      <c r="B8" s="264" t="s">
        <v>361</v>
      </c>
      <c r="C8" s="265">
        <f>SUM(C9:C19)</f>
        <v>0</v>
      </c>
    </row>
    <row r="9" spans="1:3" s="119" customFormat="1" ht="12" customHeight="1">
      <c r="A9" s="266" t="s">
        <v>67</v>
      </c>
      <c r="B9" s="267" t="s">
        <v>198</v>
      </c>
      <c r="C9" s="268"/>
    </row>
    <row r="10" spans="1:3" s="119" customFormat="1" ht="12" customHeight="1">
      <c r="A10" s="269" t="s">
        <v>68</v>
      </c>
      <c r="B10" s="270" t="s">
        <v>199</v>
      </c>
      <c r="C10" s="271"/>
    </row>
    <row r="11" spans="1:3" s="119" customFormat="1" ht="12" customHeight="1">
      <c r="A11" s="269" t="s">
        <v>69</v>
      </c>
      <c r="B11" s="270" t="s">
        <v>200</v>
      </c>
      <c r="C11" s="271"/>
    </row>
    <row r="12" spans="1:3" s="119" customFormat="1" ht="12" customHeight="1">
      <c r="A12" s="269" t="s">
        <v>70</v>
      </c>
      <c r="B12" s="270" t="s">
        <v>201</v>
      </c>
      <c r="C12" s="271"/>
    </row>
    <row r="13" spans="1:3" s="119" customFormat="1" ht="12" customHeight="1">
      <c r="A13" s="269" t="s">
        <v>101</v>
      </c>
      <c r="B13" s="270" t="s">
        <v>202</v>
      </c>
      <c r="C13" s="271"/>
    </row>
    <row r="14" spans="1:3" s="119" customFormat="1" ht="12" customHeight="1">
      <c r="A14" s="269" t="s">
        <v>71</v>
      </c>
      <c r="B14" s="270" t="s">
        <v>281</v>
      </c>
      <c r="C14" s="271"/>
    </row>
    <row r="15" spans="1:3" s="119" customFormat="1" ht="12" customHeight="1">
      <c r="A15" s="269" t="s">
        <v>72</v>
      </c>
      <c r="B15" s="272" t="s">
        <v>282</v>
      </c>
      <c r="C15" s="271"/>
    </row>
    <row r="16" spans="1:3" s="119" customFormat="1" ht="12" customHeight="1">
      <c r="A16" s="269" t="s">
        <v>80</v>
      </c>
      <c r="B16" s="270" t="s">
        <v>205</v>
      </c>
      <c r="C16" s="273"/>
    </row>
    <row r="17" spans="1:3" s="135" customFormat="1" ht="12" customHeight="1">
      <c r="A17" s="269" t="s">
        <v>81</v>
      </c>
      <c r="B17" s="270" t="s">
        <v>206</v>
      </c>
      <c r="C17" s="271"/>
    </row>
    <row r="18" spans="1:3" s="135" customFormat="1" ht="12" customHeight="1">
      <c r="A18" s="269" t="s">
        <v>82</v>
      </c>
      <c r="B18" s="270" t="s">
        <v>313</v>
      </c>
      <c r="C18" s="274"/>
    </row>
    <row r="19" spans="1:3" s="135" customFormat="1" ht="12" customHeight="1" thickBot="1">
      <c r="A19" s="269" t="s">
        <v>83</v>
      </c>
      <c r="B19" s="272" t="s">
        <v>207</v>
      </c>
      <c r="C19" s="274"/>
    </row>
    <row r="20" spans="1:3" s="119" customFormat="1" ht="12" customHeight="1" thickBot="1">
      <c r="A20" s="258" t="s">
        <v>10</v>
      </c>
      <c r="B20" s="264" t="s">
        <v>283</v>
      </c>
      <c r="C20" s="265">
        <f>SUM(C21:C23)</f>
        <v>0</v>
      </c>
    </row>
    <row r="21" spans="1:3" s="135" customFormat="1" ht="12" customHeight="1">
      <c r="A21" s="269" t="s">
        <v>73</v>
      </c>
      <c r="B21" s="275" t="s">
        <v>184</v>
      </c>
      <c r="C21" s="271"/>
    </row>
    <row r="22" spans="1:3" s="135" customFormat="1" ht="12" customHeight="1">
      <c r="A22" s="269" t="s">
        <v>74</v>
      </c>
      <c r="B22" s="270" t="s">
        <v>284</v>
      </c>
      <c r="C22" s="271"/>
    </row>
    <row r="23" spans="1:3" s="135" customFormat="1" ht="12" customHeight="1">
      <c r="A23" s="269" t="s">
        <v>75</v>
      </c>
      <c r="B23" s="270" t="s">
        <v>285</v>
      </c>
      <c r="C23" s="271"/>
    </row>
    <row r="24" spans="1:3" s="135" customFormat="1" ht="12" customHeight="1" thickBot="1">
      <c r="A24" s="269" t="s">
        <v>76</v>
      </c>
      <c r="B24" s="270" t="s">
        <v>366</v>
      </c>
      <c r="C24" s="271"/>
    </row>
    <row r="25" spans="1:3" s="135" customFormat="1" ht="12" customHeight="1" thickBot="1">
      <c r="A25" s="276" t="s">
        <v>11</v>
      </c>
      <c r="B25" s="277" t="s">
        <v>114</v>
      </c>
      <c r="C25" s="278"/>
    </row>
    <row r="26" spans="1:3" s="135" customFormat="1" ht="12" customHeight="1" thickBot="1">
      <c r="A26" s="276" t="s">
        <v>12</v>
      </c>
      <c r="B26" s="277" t="s">
        <v>286</v>
      </c>
      <c r="C26" s="265">
        <f>+C27+C28</f>
        <v>0</v>
      </c>
    </row>
    <row r="27" spans="1:3" s="135" customFormat="1" ht="12" customHeight="1">
      <c r="A27" s="279" t="s">
        <v>192</v>
      </c>
      <c r="B27" s="280" t="s">
        <v>284</v>
      </c>
      <c r="C27" s="281"/>
    </row>
    <row r="28" spans="1:3" s="135" customFormat="1" ht="12" customHeight="1">
      <c r="A28" s="279" t="s">
        <v>193</v>
      </c>
      <c r="B28" s="282" t="s">
        <v>287</v>
      </c>
      <c r="C28" s="285"/>
    </row>
    <row r="29" spans="1:3" s="135" customFormat="1" ht="12" customHeight="1" thickBot="1">
      <c r="A29" s="269" t="s">
        <v>194</v>
      </c>
      <c r="B29" s="283" t="s">
        <v>367</v>
      </c>
      <c r="C29" s="284"/>
    </row>
    <row r="30" spans="1:3" s="135" customFormat="1" ht="12" customHeight="1" thickBot="1">
      <c r="A30" s="276" t="s">
        <v>13</v>
      </c>
      <c r="B30" s="277" t="s">
        <v>288</v>
      </c>
      <c r="C30" s="265">
        <f>+C31+C32+C33</f>
        <v>0</v>
      </c>
    </row>
    <row r="31" spans="1:3" s="135" customFormat="1" ht="12" customHeight="1">
      <c r="A31" s="279" t="s">
        <v>61</v>
      </c>
      <c r="B31" s="280" t="s">
        <v>212</v>
      </c>
      <c r="C31" s="281"/>
    </row>
    <row r="32" spans="1:3" s="135" customFormat="1" ht="12" customHeight="1">
      <c r="A32" s="279" t="s">
        <v>62</v>
      </c>
      <c r="B32" s="282" t="s">
        <v>213</v>
      </c>
      <c r="C32" s="285"/>
    </row>
    <row r="33" spans="1:3" s="135" customFormat="1" ht="12" customHeight="1" thickBot="1">
      <c r="A33" s="269" t="s">
        <v>63</v>
      </c>
      <c r="B33" s="283" t="s">
        <v>214</v>
      </c>
      <c r="C33" s="284"/>
    </row>
    <row r="34" spans="1:3" s="119" customFormat="1" ht="12" customHeight="1" thickBot="1">
      <c r="A34" s="276" t="s">
        <v>14</v>
      </c>
      <c r="B34" s="277" t="s">
        <v>258</v>
      </c>
      <c r="C34" s="278"/>
    </row>
    <row r="35" spans="1:3" s="119" customFormat="1" ht="12" customHeight="1" thickBot="1">
      <c r="A35" s="276" t="s">
        <v>15</v>
      </c>
      <c r="B35" s="277" t="s">
        <v>289</v>
      </c>
      <c r="C35" s="286"/>
    </row>
    <row r="36" spans="1:3" s="119" customFormat="1" ht="12" customHeight="1" thickBot="1">
      <c r="A36" s="258" t="s">
        <v>16</v>
      </c>
      <c r="B36" s="277" t="s">
        <v>368</v>
      </c>
      <c r="C36" s="287">
        <f>+C8+C20+C25+C26+C30+C34+C35</f>
        <v>0</v>
      </c>
    </row>
    <row r="37" spans="1:3" s="119" customFormat="1" ht="12" customHeight="1" thickBot="1">
      <c r="A37" s="288" t="s">
        <v>17</v>
      </c>
      <c r="B37" s="277" t="s">
        <v>291</v>
      </c>
      <c r="C37" s="287">
        <f>+C38+C39+C40</f>
        <v>0</v>
      </c>
    </row>
    <row r="38" spans="1:3" s="119" customFormat="1" ht="12" customHeight="1">
      <c r="A38" s="279" t="s">
        <v>292</v>
      </c>
      <c r="B38" s="280" t="s">
        <v>163</v>
      </c>
      <c r="C38" s="281"/>
    </row>
    <row r="39" spans="1:3" s="119" customFormat="1" ht="12" customHeight="1">
      <c r="A39" s="279" t="s">
        <v>293</v>
      </c>
      <c r="B39" s="282" t="s">
        <v>2</v>
      </c>
      <c r="C39" s="285"/>
    </row>
    <row r="40" spans="1:3" s="135" customFormat="1" ht="12" customHeight="1" thickBot="1">
      <c r="A40" s="269" t="s">
        <v>294</v>
      </c>
      <c r="B40" s="283" t="s">
        <v>295</v>
      </c>
      <c r="C40" s="284"/>
    </row>
    <row r="41" spans="1:3" s="135" customFormat="1" ht="15" customHeight="1" thickBot="1">
      <c r="A41" s="288" t="s">
        <v>18</v>
      </c>
      <c r="B41" s="289" t="s">
        <v>296</v>
      </c>
      <c r="C41" s="290">
        <f>+C36+C37</f>
        <v>0</v>
      </c>
    </row>
    <row r="42" spans="1:3" s="135" customFormat="1" ht="15" customHeight="1">
      <c r="A42" s="291"/>
      <c r="B42" s="292"/>
      <c r="C42" s="293"/>
    </row>
    <row r="43" spans="1:3" ht="13.5" thickBot="1">
      <c r="A43" s="294"/>
      <c r="B43" s="295"/>
      <c r="C43" s="296"/>
    </row>
    <row r="44" spans="1:3" s="134" customFormat="1" ht="16.5" customHeight="1" thickBot="1">
      <c r="A44" s="297"/>
      <c r="B44" s="298" t="s">
        <v>45</v>
      </c>
      <c r="C44" s="290"/>
    </row>
    <row r="45" spans="1:3" s="136" customFormat="1" ht="12" customHeight="1" thickBot="1">
      <c r="A45" s="276" t="s">
        <v>9</v>
      </c>
      <c r="B45" s="277" t="s">
        <v>297</v>
      </c>
      <c r="C45" s="265">
        <f>SUM(C46:C50)</f>
        <v>0</v>
      </c>
    </row>
    <row r="46" spans="1:3" ht="12" customHeight="1">
      <c r="A46" s="269" t="s">
        <v>67</v>
      </c>
      <c r="B46" s="275" t="s">
        <v>39</v>
      </c>
      <c r="C46" s="281"/>
    </row>
    <row r="47" spans="1:3" ht="12" customHeight="1">
      <c r="A47" s="269" t="s">
        <v>68</v>
      </c>
      <c r="B47" s="270" t="s">
        <v>122</v>
      </c>
      <c r="C47" s="299"/>
    </row>
    <row r="48" spans="1:3" ht="12" customHeight="1">
      <c r="A48" s="269" t="s">
        <v>69</v>
      </c>
      <c r="B48" s="270" t="s">
        <v>94</v>
      </c>
      <c r="C48" s="299"/>
    </row>
    <row r="49" spans="1:3" ht="12" customHeight="1">
      <c r="A49" s="269" t="s">
        <v>70</v>
      </c>
      <c r="B49" s="270" t="s">
        <v>123</v>
      </c>
      <c r="C49" s="299"/>
    </row>
    <row r="50" spans="1:3" ht="12" customHeight="1" thickBot="1">
      <c r="A50" s="269" t="s">
        <v>101</v>
      </c>
      <c r="B50" s="270" t="s">
        <v>124</v>
      </c>
      <c r="C50" s="299"/>
    </row>
    <row r="51" spans="1:3" ht="12" customHeight="1" thickBot="1">
      <c r="A51" s="276" t="s">
        <v>10</v>
      </c>
      <c r="B51" s="277" t="s">
        <v>298</v>
      </c>
      <c r="C51" s="265">
        <f>SUM(C52:C54)</f>
        <v>0</v>
      </c>
    </row>
    <row r="52" spans="1:3" s="136" customFormat="1" ht="12" customHeight="1">
      <c r="A52" s="269" t="s">
        <v>73</v>
      </c>
      <c r="B52" s="275" t="s">
        <v>158</v>
      </c>
      <c r="C52" s="281"/>
    </row>
    <row r="53" spans="1:3" ht="12" customHeight="1">
      <c r="A53" s="269" t="s">
        <v>74</v>
      </c>
      <c r="B53" s="270" t="s">
        <v>125</v>
      </c>
      <c r="C53" s="299"/>
    </row>
    <row r="54" spans="1:3" ht="12" customHeight="1">
      <c r="A54" s="269" t="s">
        <v>75</v>
      </c>
      <c r="B54" s="270" t="s">
        <v>46</v>
      </c>
      <c r="C54" s="299"/>
    </row>
    <row r="55" spans="1:3" ht="12" customHeight="1" thickBot="1">
      <c r="A55" s="269" t="s">
        <v>76</v>
      </c>
      <c r="B55" s="270" t="s">
        <v>365</v>
      </c>
      <c r="C55" s="299"/>
    </row>
    <row r="56" spans="1:3" ht="15" customHeight="1" thickBot="1">
      <c r="A56" s="276" t="s">
        <v>11</v>
      </c>
      <c r="B56" s="277" t="s">
        <v>5</v>
      </c>
      <c r="C56" s="278"/>
    </row>
    <row r="57" spans="1:3" ht="13.5" thickBot="1">
      <c r="A57" s="276" t="s">
        <v>12</v>
      </c>
      <c r="B57" s="300" t="s">
        <v>370</v>
      </c>
      <c r="C57" s="301">
        <f>+C45+C51+C56</f>
        <v>0</v>
      </c>
    </row>
    <row r="58" spans="1:3" ht="15" customHeight="1" thickBot="1">
      <c r="A58" s="302"/>
      <c r="B58" s="303"/>
      <c r="C58" s="189">
        <f>C41-C57</f>
        <v>0</v>
      </c>
    </row>
    <row r="59" spans="1:3" ht="14.25" customHeight="1" thickBot="1">
      <c r="A59" s="304" t="s">
        <v>360</v>
      </c>
      <c r="B59" s="305"/>
      <c r="C59" s="306"/>
    </row>
    <row r="60" spans="1:3" ht="13.5" thickBot="1">
      <c r="A60" s="304" t="s">
        <v>139</v>
      </c>
      <c r="B60" s="305"/>
      <c r="C60" s="30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tabSelected="1" zoomScale="120" zoomScaleNormal="120" workbookViewId="0" topLeftCell="A1">
      <selection activeCell="A4" sqref="A4:G4"/>
    </sheetView>
  </sheetViews>
  <sheetFormatPr defaultColWidth="9.25390625" defaultRowHeight="12.75"/>
  <cols>
    <col min="1" max="1" width="5.50390625" style="11" customWidth="1"/>
    <col min="2" max="2" width="33.25390625" style="11" customWidth="1"/>
    <col min="3" max="3" width="12.25390625" style="11" customWidth="1"/>
    <col min="4" max="4" width="11.50390625" style="11" customWidth="1"/>
    <col min="5" max="5" width="11.25390625" style="11" customWidth="1"/>
    <col min="6" max="6" width="11.00390625" style="11" customWidth="1"/>
    <col min="7" max="7" width="14.25390625" style="11" customWidth="1"/>
    <col min="8" max="16384" width="9.25390625" style="11" customWidth="1"/>
  </cols>
  <sheetData>
    <row r="2" spans="2:7" ht="13.5">
      <c r="B2" s="718" t="s">
        <v>477</v>
      </c>
      <c r="C2" s="716"/>
      <c r="D2" s="716"/>
      <c r="E2" s="716"/>
      <c r="F2" s="716"/>
      <c r="G2" s="716"/>
    </row>
    <row r="4" spans="1:7" ht="43.5" customHeight="1">
      <c r="A4" s="715" t="s">
        <v>3</v>
      </c>
      <c r="B4" s="715"/>
      <c r="C4" s="715"/>
      <c r="D4" s="715"/>
      <c r="E4" s="715"/>
      <c r="F4" s="715"/>
      <c r="G4" s="715"/>
    </row>
    <row r="6" spans="1:7" s="46" customFormat="1" ht="27" customHeight="1">
      <c r="A6" s="213" t="s">
        <v>140</v>
      </c>
      <c r="C6" s="713" t="s">
        <v>425</v>
      </c>
      <c r="D6" s="713"/>
      <c r="E6" s="713"/>
      <c r="F6" s="713"/>
      <c r="G6" s="713"/>
    </row>
    <row r="7" s="46" customFormat="1" ht="15"/>
    <row r="8" spans="1:6" s="46" customFormat="1" ht="24.75" customHeight="1">
      <c r="A8" s="213" t="s">
        <v>141</v>
      </c>
      <c r="B8" s="636"/>
      <c r="C8" s="714" t="s">
        <v>426</v>
      </c>
      <c r="D8" s="714"/>
      <c r="E8" s="714"/>
      <c r="F8" s="714"/>
    </row>
    <row r="9" spans="2:6" s="47" customFormat="1" ht="12.75">
      <c r="B9" s="637"/>
      <c r="C9" s="637"/>
      <c r="D9" s="637"/>
      <c r="E9" s="637"/>
      <c r="F9" s="637"/>
    </row>
    <row r="10" spans="1:7" s="48" customFormat="1" ht="15" customHeight="1">
      <c r="A10" s="95" t="s">
        <v>444</v>
      </c>
      <c r="B10" s="638"/>
      <c r="C10" s="638"/>
      <c r="D10" s="638"/>
      <c r="E10" s="638"/>
      <c r="F10" s="638"/>
      <c r="G10" s="94"/>
    </row>
    <row r="11" spans="1:7" s="48" customFormat="1" ht="15" customHeight="1" thickBot="1">
      <c r="A11" s="95" t="s">
        <v>433</v>
      </c>
      <c r="B11" s="638"/>
      <c r="C11" s="638"/>
      <c r="D11" s="638"/>
      <c r="E11" s="638"/>
      <c r="F11" s="638"/>
      <c r="G11" s="212" t="str">
        <f>'KV_9.3.3.sz.mell'!C4</f>
        <v>Forintban!</v>
      </c>
    </row>
    <row r="12" spans="1:7" s="27" customFormat="1" ht="42" customHeight="1" thickBot="1">
      <c r="A12" s="69" t="s">
        <v>7</v>
      </c>
      <c r="B12" s="649" t="s">
        <v>142</v>
      </c>
      <c r="C12" s="649" t="s">
        <v>143</v>
      </c>
      <c r="D12" s="649" t="s">
        <v>144</v>
      </c>
      <c r="E12" s="649" t="s">
        <v>145</v>
      </c>
      <c r="F12" s="649" t="s">
        <v>146</v>
      </c>
      <c r="G12" s="510" t="s">
        <v>41</v>
      </c>
    </row>
    <row r="13" spans="1:7" ht="24" customHeight="1">
      <c r="A13" s="88" t="s">
        <v>9</v>
      </c>
      <c r="B13" s="650" t="s">
        <v>147</v>
      </c>
      <c r="C13" s="651">
        <v>8778081</v>
      </c>
      <c r="D13" s="651"/>
      <c r="E13" s="651"/>
      <c r="F13" s="651"/>
      <c r="G13" s="639">
        <f>SUM(C13:F13)</f>
        <v>8778081</v>
      </c>
    </row>
    <row r="14" spans="1:7" ht="24" customHeight="1">
      <c r="A14" s="89" t="s">
        <v>10</v>
      </c>
      <c r="B14" s="640" t="s">
        <v>148</v>
      </c>
      <c r="C14" s="641"/>
      <c r="D14" s="641"/>
      <c r="E14" s="641"/>
      <c r="F14" s="641"/>
      <c r="G14" s="642">
        <f aca="true" t="shared" si="0" ref="G14:G19">SUM(C14:F14)</f>
        <v>0</v>
      </c>
    </row>
    <row r="15" spans="1:7" ht="24" customHeight="1">
      <c r="A15" s="89" t="s">
        <v>11</v>
      </c>
      <c r="B15" s="640" t="s">
        <v>149</v>
      </c>
      <c r="C15" s="641"/>
      <c r="D15" s="641"/>
      <c r="E15" s="641"/>
      <c r="F15" s="641"/>
      <c r="G15" s="642">
        <f t="shared" si="0"/>
        <v>0</v>
      </c>
    </row>
    <row r="16" spans="1:7" ht="24" customHeight="1">
      <c r="A16" s="89" t="s">
        <v>12</v>
      </c>
      <c r="B16" s="640" t="s">
        <v>150</v>
      </c>
      <c r="C16" s="641"/>
      <c r="D16" s="641"/>
      <c r="E16" s="641"/>
      <c r="F16" s="641"/>
      <c r="G16" s="642">
        <f t="shared" si="0"/>
        <v>0</v>
      </c>
    </row>
    <row r="17" spans="1:7" ht="24" customHeight="1">
      <c r="A17" s="89" t="s">
        <v>13</v>
      </c>
      <c r="B17" s="640" t="s">
        <v>151</v>
      </c>
      <c r="C17" s="641"/>
      <c r="D17" s="641"/>
      <c r="E17" s="641"/>
      <c r="F17" s="641"/>
      <c r="G17" s="642">
        <f t="shared" si="0"/>
        <v>0</v>
      </c>
    </row>
    <row r="18" spans="1:7" ht="24" customHeight="1" thickBot="1">
      <c r="A18" s="90" t="s">
        <v>14</v>
      </c>
      <c r="B18" s="643" t="s">
        <v>152</v>
      </c>
      <c r="C18" s="652">
        <v>493951</v>
      </c>
      <c r="D18" s="644"/>
      <c r="E18" s="644">
        <v>10703845</v>
      </c>
      <c r="F18" s="644"/>
      <c r="G18" s="645">
        <f t="shared" si="0"/>
        <v>11197796</v>
      </c>
    </row>
    <row r="19" spans="1:7" s="49" customFormat="1" ht="24" customHeight="1" thickBot="1">
      <c r="A19" s="91" t="s">
        <v>15</v>
      </c>
      <c r="B19" s="646" t="s">
        <v>41</v>
      </c>
      <c r="C19" s="647">
        <f>SUM(C13:C18)</f>
        <v>9272032</v>
      </c>
      <c r="D19" s="647">
        <f>SUM(D13:D18)</f>
        <v>0</v>
      </c>
      <c r="E19" s="647">
        <f>SUM(E13:E18)</f>
        <v>10703845</v>
      </c>
      <c r="F19" s="647">
        <f>SUM(F13:F18)</f>
        <v>0</v>
      </c>
      <c r="G19" s="648">
        <f t="shared" si="0"/>
        <v>19975877</v>
      </c>
    </row>
    <row r="20" spans="1:7" s="47" customFormat="1" ht="12.75">
      <c r="A20" s="72"/>
      <c r="B20" s="72"/>
      <c r="C20" s="72"/>
      <c r="D20" s="72"/>
      <c r="E20" s="72"/>
      <c r="F20" s="72"/>
      <c r="G20" s="72"/>
    </row>
    <row r="21" spans="1:7" s="47" customFormat="1" ht="12.75">
      <c r="A21" s="72"/>
      <c r="B21" s="72"/>
      <c r="C21" s="72"/>
      <c r="D21" s="72"/>
      <c r="E21" s="72"/>
      <c r="F21" s="72"/>
      <c r="G21" s="72"/>
    </row>
    <row r="22" spans="1:7" s="47" customFormat="1" ht="12.75">
      <c r="A22" s="72"/>
      <c r="B22" s="72"/>
      <c r="C22" s="72"/>
      <c r="D22" s="72"/>
      <c r="E22" s="72"/>
      <c r="F22" s="72"/>
      <c r="G22" s="72"/>
    </row>
    <row r="23" spans="1:7" s="47" customFormat="1" ht="15">
      <c r="A23" s="46" t="e">
        <f>+CONCATENATE("Görbeháza, ",LEFT(#REF!,4),"…........... nap")</f>
        <v>#REF!</v>
      </c>
      <c r="F23" s="72"/>
      <c r="G23" s="72"/>
    </row>
    <row r="24" spans="6:7" s="47" customFormat="1" ht="12.75">
      <c r="F24" s="72"/>
      <c r="G24" s="72"/>
    </row>
    <row r="25" spans="1:7" ht="12.75">
      <c r="A25" s="72"/>
      <c r="B25" s="72"/>
      <c r="C25" s="72"/>
      <c r="D25" s="72"/>
      <c r="E25" s="72"/>
      <c r="F25" s="72"/>
      <c r="G25" s="72"/>
    </row>
    <row r="26" spans="1:7" ht="12.75">
      <c r="A26" s="72"/>
      <c r="B26" s="72"/>
      <c r="C26" s="47"/>
      <c r="D26" s="47"/>
      <c r="E26" s="47"/>
      <c r="F26" s="47"/>
      <c r="G26" s="72"/>
    </row>
    <row r="27" spans="1:7" ht="13.5">
      <c r="A27" s="72"/>
      <c r="B27" s="72"/>
      <c r="C27" s="92"/>
      <c r="D27" s="93" t="s">
        <v>153</v>
      </c>
      <c r="E27" s="93"/>
      <c r="F27" s="92"/>
      <c r="G27" s="72"/>
    </row>
    <row r="28" spans="3:6" ht="13.5">
      <c r="C28" s="50"/>
      <c r="D28" s="51"/>
      <c r="E28" s="51"/>
      <c r="F28" s="50"/>
    </row>
    <row r="29" spans="3:6" ht="13.5">
      <c r="C29" s="50"/>
      <c r="D29" s="51"/>
      <c r="E29" s="51"/>
      <c r="F29" s="50"/>
    </row>
  </sheetData>
  <sheetProtection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6"/>
  <sheetViews>
    <sheetView view="pageBreakPreview" zoomScaleNormal="120" zoomScaleSheetLayoutView="100" workbookViewId="0" topLeftCell="A1">
      <selection activeCell="B8" sqref="B8"/>
    </sheetView>
  </sheetViews>
  <sheetFormatPr defaultColWidth="9.25390625" defaultRowHeight="12.75"/>
  <cols>
    <col min="1" max="1" width="9.50390625" style="120" customWidth="1"/>
    <col min="2" max="2" width="99.25390625" style="120" customWidth="1"/>
    <col min="3" max="3" width="21.75390625" style="121" customWidth="1"/>
    <col min="4" max="16384" width="9.25390625" style="127" customWidth="1"/>
  </cols>
  <sheetData>
    <row r="1" spans="1:3" ht="18.75" customHeight="1">
      <c r="A1" s="190"/>
      <c r="B1" s="653" t="s">
        <v>448</v>
      </c>
      <c r="C1" s="654"/>
    </row>
    <row r="2" spans="1:3" ht="21.75" customHeight="1">
      <c r="A2" s="191"/>
      <c r="B2" s="192" t="s">
        <v>406</v>
      </c>
      <c r="C2" s="193"/>
    </row>
    <row r="3" spans="1:3" ht="21.75" customHeight="1">
      <c r="A3" s="193"/>
      <c r="B3" s="192" t="str">
        <f>'KV_1.2.sz.mell.'!B3</f>
        <v>2021. ÉVI KÖLTSÉGVETÉS</v>
      </c>
      <c r="C3" s="193"/>
    </row>
    <row r="4" spans="1:3" ht="21.75" customHeight="1">
      <c r="A4" s="193"/>
      <c r="B4" s="192" t="s">
        <v>392</v>
      </c>
      <c r="C4" s="193"/>
    </row>
    <row r="5" spans="1:3" ht="21.75" customHeight="1">
      <c r="A5" s="190"/>
      <c r="B5" s="190"/>
      <c r="C5" s="194"/>
    </row>
    <row r="6" spans="1:3" ht="15" customHeight="1">
      <c r="A6" s="655" t="s">
        <v>6</v>
      </c>
      <c r="B6" s="655"/>
      <c r="C6" s="655"/>
    </row>
    <row r="7" spans="1:3" ht="15" customHeight="1" thickBot="1">
      <c r="A7" s="656" t="s">
        <v>102</v>
      </c>
      <c r="B7" s="656"/>
      <c r="C7" s="155" t="str">
        <f>CONCATENATE('KV_1.1.sz.mell.'!C7)</f>
        <v>Forintban!</v>
      </c>
    </row>
    <row r="8" spans="1:3" ht="24" customHeight="1" thickBot="1">
      <c r="A8" s="195" t="s">
        <v>56</v>
      </c>
      <c r="B8" s="196" t="s">
        <v>8</v>
      </c>
      <c r="C8" s="197" t="e">
        <f>+CONCATENATE(LEFT(#REF!,4),". évi előirányzat")</f>
        <v>#REF!</v>
      </c>
    </row>
    <row r="9" spans="1:3" s="128" customFormat="1" ht="12" customHeight="1" thickBot="1">
      <c r="A9" s="152"/>
      <c r="B9" s="153" t="s">
        <v>342</v>
      </c>
      <c r="C9" s="154" t="s">
        <v>343</v>
      </c>
    </row>
    <row r="10" spans="1:3" s="129" customFormat="1" ht="12" customHeight="1" thickBot="1">
      <c r="A10" s="370" t="s">
        <v>9</v>
      </c>
      <c r="B10" s="389" t="s">
        <v>179</v>
      </c>
      <c r="C10" s="373">
        <f>+C11+C12+C13+C14+C15+C16</f>
        <v>25498000</v>
      </c>
    </row>
    <row r="11" spans="1:3" s="129" customFormat="1" ht="12" customHeight="1">
      <c r="A11" s="364" t="s">
        <v>67</v>
      </c>
      <c r="B11" s="390" t="s">
        <v>180</v>
      </c>
      <c r="C11" s="391"/>
    </row>
    <row r="12" spans="1:3" s="129" customFormat="1" ht="12" customHeight="1">
      <c r="A12" s="349" t="s">
        <v>68</v>
      </c>
      <c r="B12" s="392" t="s">
        <v>181</v>
      </c>
      <c r="C12" s="393"/>
    </row>
    <row r="13" spans="1:3" s="129" customFormat="1" ht="12" customHeight="1">
      <c r="A13" s="349" t="s">
        <v>69</v>
      </c>
      <c r="B13" s="392" t="s">
        <v>374</v>
      </c>
      <c r="C13" s="393">
        <v>25498000</v>
      </c>
    </row>
    <row r="14" spans="1:3" s="129" customFormat="1" ht="12" customHeight="1">
      <c r="A14" s="349" t="s">
        <v>70</v>
      </c>
      <c r="B14" s="392" t="s">
        <v>182</v>
      </c>
      <c r="C14" s="393"/>
    </row>
    <row r="15" spans="1:3" s="129" customFormat="1" ht="12" customHeight="1">
      <c r="A15" s="349" t="s">
        <v>101</v>
      </c>
      <c r="B15" s="369" t="s">
        <v>309</v>
      </c>
      <c r="C15" s="393"/>
    </row>
    <row r="16" spans="1:3" s="129" customFormat="1" ht="12" customHeight="1" thickBot="1">
      <c r="A16" s="394" t="s">
        <v>71</v>
      </c>
      <c r="B16" s="368" t="s">
        <v>310</v>
      </c>
      <c r="C16" s="393"/>
    </row>
    <row r="17" spans="1:3" s="129" customFormat="1" ht="12" customHeight="1" thickBot="1">
      <c r="A17" s="370" t="s">
        <v>10</v>
      </c>
      <c r="B17" s="395" t="s">
        <v>183</v>
      </c>
      <c r="C17" s="373">
        <f>+C18+C19+C20+C21+C22</f>
        <v>26080000</v>
      </c>
    </row>
    <row r="18" spans="1:3" s="129" customFormat="1" ht="12" customHeight="1">
      <c r="A18" s="364" t="s">
        <v>73</v>
      </c>
      <c r="B18" s="390" t="s">
        <v>184</v>
      </c>
      <c r="C18" s="391"/>
    </row>
    <row r="19" spans="1:3" s="129" customFormat="1" ht="12" customHeight="1">
      <c r="A19" s="349" t="s">
        <v>74</v>
      </c>
      <c r="B19" s="392" t="s">
        <v>185</v>
      </c>
      <c r="C19" s="393"/>
    </row>
    <row r="20" spans="1:3" s="129" customFormat="1" ht="12" customHeight="1">
      <c r="A20" s="349" t="s">
        <v>75</v>
      </c>
      <c r="B20" s="392" t="s">
        <v>302</v>
      </c>
      <c r="C20" s="393"/>
    </row>
    <row r="21" spans="1:3" s="129" customFormat="1" ht="12" customHeight="1">
      <c r="A21" s="349" t="s">
        <v>76</v>
      </c>
      <c r="B21" s="392" t="s">
        <v>303</v>
      </c>
      <c r="C21" s="393"/>
    </row>
    <row r="22" spans="1:3" s="129" customFormat="1" ht="12" customHeight="1">
      <c r="A22" s="349" t="s">
        <v>77</v>
      </c>
      <c r="B22" s="392" t="s">
        <v>385</v>
      </c>
      <c r="C22" s="393">
        <v>26080000</v>
      </c>
    </row>
    <row r="23" spans="1:3" s="129" customFormat="1" ht="12" customHeight="1" thickBot="1">
      <c r="A23" s="394" t="s">
        <v>84</v>
      </c>
      <c r="B23" s="368" t="s">
        <v>187</v>
      </c>
      <c r="C23" s="396"/>
    </row>
    <row r="24" spans="1:3" s="129" customFormat="1" ht="12" customHeight="1" thickBot="1">
      <c r="A24" s="370" t="s">
        <v>11</v>
      </c>
      <c r="B24" s="389" t="s">
        <v>188</v>
      </c>
      <c r="C24" s="373">
        <f>+C25+C26+C27+C28+C29</f>
        <v>9999997</v>
      </c>
    </row>
    <row r="25" spans="1:3" s="129" customFormat="1" ht="12" customHeight="1">
      <c r="A25" s="364" t="s">
        <v>57</v>
      </c>
      <c r="B25" s="390" t="s">
        <v>189</v>
      </c>
      <c r="C25" s="391"/>
    </row>
    <row r="26" spans="1:3" s="129" customFormat="1" ht="12" customHeight="1">
      <c r="A26" s="349" t="s">
        <v>58</v>
      </c>
      <c r="B26" s="392" t="s">
        <v>190</v>
      </c>
      <c r="C26" s="393"/>
    </row>
    <row r="27" spans="1:3" s="129" customFormat="1" ht="12" customHeight="1">
      <c r="A27" s="349" t="s">
        <v>59</v>
      </c>
      <c r="B27" s="392" t="s">
        <v>304</v>
      </c>
      <c r="C27" s="393"/>
    </row>
    <row r="28" spans="1:3" s="129" customFormat="1" ht="12" customHeight="1">
      <c r="A28" s="349" t="s">
        <v>60</v>
      </c>
      <c r="B28" s="392" t="s">
        <v>305</v>
      </c>
      <c r="C28" s="393"/>
    </row>
    <row r="29" spans="1:3" s="129" customFormat="1" ht="12" customHeight="1">
      <c r="A29" s="349" t="s">
        <v>111</v>
      </c>
      <c r="B29" s="392" t="s">
        <v>191</v>
      </c>
      <c r="C29" s="393">
        <v>9999997</v>
      </c>
    </row>
    <row r="30" spans="1:3" s="148" customFormat="1" ht="12" customHeight="1" thickBot="1">
      <c r="A30" s="397" t="s">
        <v>112</v>
      </c>
      <c r="B30" s="398" t="s">
        <v>384</v>
      </c>
      <c r="C30" s="393">
        <v>49999986</v>
      </c>
    </row>
    <row r="31" spans="1:3" s="129" customFormat="1" ht="12" customHeight="1" thickBot="1">
      <c r="A31" s="370" t="s">
        <v>113</v>
      </c>
      <c r="B31" s="389" t="s">
        <v>375</v>
      </c>
      <c r="C31" s="373">
        <f>SUM(C32:C34)</f>
        <v>30000000</v>
      </c>
    </row>
    <row r="32" spans="1:3" s="129" customFormat="1" ht="12" customHeight="1">
      <c r="A32" s="364" t="s">
        <v>192</v>
      </c>
      <c r="B32" s="392" t="s">
        <v>376</v>
      </c>
      <c r="C32" s="391">
        <v>30000000</v>
      </c>
    </row>
    <row r="33" spans="1:3" s="129" customFormat="1" ht="12" customHeight="1">
      <c r="A33" s="349" t="s">
        <v>193</v>
      </c>
      <c r="B33" s="392" t="s">
        <v>422</v>
      </c>
      <c r="C33" s="393"/>
    </row>
    <row r="34" spans="1:3" s="129" customFormat="1" ht="12" customHeight="1" thickBot="1">
      <c r="A34" s="349" t="s">
        <v>194</v>
      </c>
      <c r="B34" s="392"/>
      <c r="C34" s="393"/>
    </row>
    <row r="35" spans="1:3" s="129" customFormat="1" ht="12" customHeight="1" thickBot="1">
      <c r="A35" s="370" t="s">
        <v>13</v>
      </c>
      <c r="B35" s="389" t="s">
        <v>311</v>
      </c>
      <c r="C35" s="373">
        <f>SUM(C36:C46)</f>
        <v>10182000</v>
      </c>
    </row>
    <row r="36" spans="1:3" s="129" customFormat="1" ht="12" customHeight="1">
      <c r="A36" s="364" t="s">
        <v>61</v>
      </c>
      <c r="B36" s="390" t="s">
        <v>198</v>
      </c>
      <c r="C36" s="577">
        <v>5773000</v>
      </c>
    </row>
    <row r="37" spans="1:3" s="129" customFormat="1" ht="12" customHeight="1">
      <c r="A37" s="349" t="s">
        <v>62</v>
      </c>
      <c r="B37" s="392" t="s">
        <v>199</v>
      </c>
      <c r="C37" s="577">
        <v>2500000</v>
      </c>
    </row>
    <row r="38" spans="1:3" s="129" customFormat="1" ht="12" customHeight="1">
      <c r="A38" s="349" t="s">
        <v>63</v>
      </c>
      <c r="B38" s="392" t="s">
        <v>200</v>
      </c>
      <c r="C38" s="577">
        <v>100000</v>
      </c>
    </row>
    <row r="39" spans="1:3" s="129" customFormat="1" ht="12" customHeight="1">
      <c r="A39" s="349" t="s">
        <v>115</v>
      </c>
      <c r="B39" s="392" t="s">
        <v>201</v>
      </c>
      <c r="C39" s="393"/>
    </row>
    <row r="40" spans="1:3" s="129" customFormat="1" ht="12" customHeight="1">
      <c r="A40" s="349" t="s">
        <v>116</v>
      </c>
      <c r="B40" s="392" t="s">
        <v>202</v>
      </c>
      <c r="C40" s="393">
        <v>250000</v>
      </c>
    </row>
    <row r="41" spans="1:3" s="129" customFormat="1" ht="12" customHeight="1">
      <c r="A41" s="349" t="s">
        <v>117</v>
      </c>
      <c r="B41" s="392" t="s">
        <v>203</v>
      </c>
      <c r="C41" s="393">
        <v>1559000</v>
      </c>
    </row>
    <row r="42" spans="1:3" s="129" customFormat="1" ht="12" customHeight="1">
      <c r="A42" s="349" t="s">
        <v>118</v>
      </c>
      <c r="B42" s="392" t="s">
        <v>204</v>
      </c>
      <c r="C42" s="393"/>
    </row>
    <row r="43" spans="1:3" s="129" customFormat="1" ht="12" customHeight="1">
      <c r="A43" s="349" t="s">
        <v>119</v>
      </c>
      <c r="B43" s="392" t="s">
        <v>377</v>
      </c>
      <c r="C43" s="393"/>
    </row>
    <row r="44" spans="1:3" s="129" customFormat="1" ht="12" customHeight="1">
      <c r="A44" s="349" t="s">
        <v>196</v>
      </c>
      <c r="B44" s="392" t="s">
        <v>206</v>
      </c>
      <c r="C44" s="393"/>
    </row>
    <row r="45" spans="1:3" s="129" customFormat="1" ht="12" customHeight="1">
      <c r="A45" s="394" t="s">
        <v>197</v>
      </c>
      <c r="B45" s="400" t="s">
        <v>313</v>
      </c>
      <c r="C45" s="396"/>
    </row>
    <row r="46" spans="1:3" s="129" customFormat="1" ht="12" customHeight="1" thickBot="1">
      <c r="A46" s="394" t="s">
        <v>312</v>
      </c>
      <c r="B46" s="368" t="s">
        <v>207</v>
      </c>
      <c r="C46" s="396"/>
    </row>
    <row r="47" spans="1:3" s="129" customFormat="1" ht="12" customHeight="1" thickBot="1">
      <c r="A47" s="370" t="s">
        <v>14</v>
      </c>
      <c r="B47" s="389" t="s">
        <v>208</v>
      </c>
      <c r="C47" s="373">
        <f>SUM(C48:C50)</f>
        <v>8000000</v>
      </c>
    </row>
    <row r="48" spans="1:3" s="129" customFormat="1" ht="12" customHeight="1">
      <c r="A48" s="364" t="s">
        <v>64</v>
      </c>
      <c r="B48" s="390" t="s">
        <v>212</v>
      </c>
      <c r="C48" s="391"/>
    </row>
    <row r="49" spans="1:3" s="129" customFormat="1" ht="12" customHeight="1">
      <c r="A49" s="349" t="s">
        <v>65</v>
      </c>
      <c r="B49" s="392" t="s">
        <v>213</v>
      </c>
      <c r="C49" s="393">
        <v>8000000</v>
      </c>
    </row>
    <row r="50" spans="1:3" s="129" customFormat="1" ht="12" customHeight="1" thickBot="1">
      <c r="A50" s="349" t="s">
        <v>209</v>
      </c>
      <c r="B50" s="392" t="s">
        <v>214</v>
      </c>
      <c r="C50" s="393"/>
    </row>
    <row r="51" spans="1:3" s="129" customFormat="1" ht="12" customHeight="1" thickBot="1">
      <c r="A51" s="370" t="s">
        <v>120</v>
      </c>
      <c r="B51" s="389" t="s">
        <v>217</v>
      </c>
      <c r="C51" s="373">
        <f>SUM(C52:C52)</f>
        <v>0</v>
      </c>
    </row>
    <row r="52" spans="1:3" s="129" customFormat="1" ht="12" customHeight="1" thickBot="1">
      <c r="A52" s="364" t="s">
        <v>66</v>
      </c>
      <c r="B52" s="392" t="s">
        <v>218</v>
      </c>
      <c r="C52" s="393">
        <v>0</v>
      </c>
    </row>
    <row r="53" spans="1:3" s="129" customFormat="1" ht="12" customHeight="1" thickBot="1">
      <c r="A53" s="370" t="s">
        <v>16</v>
      </c>
      <c r="B53" s="395" t="s">
        <v>219</v>
      </c>
      <c r="C53" s="373">
        <f>SUM(C54:C54)</f>
        <v>0</v>
      </c>
    </row>
    <row r="54" spans="1:3" s="129" customFormat="1" ht="12" customHeight="1" thickBot="1">
      <c r="A54" s="364" t="s">
        <v>121</v>
      </c>
      <c r="B54" s="392" t="s">
        <v>220</v>
      </c>
      <c r="C54" s="393"/>
    </row>
    <row r="55" spans="1:3" s="129" customFormat="1" ht="12" customHeight="1" thickBot="1">
      <c r="A55" s="401" t="s">
        <v>332</v>
      </c>
      <c r="B55" s="389" t="s">
        <v>221</v>
      </c>
      <c r="C55" s="373">
        <f>+C10+C17+C24+C31+C35+C47+C51+C53</f>
        <v>109759997</v>
      </c>
    </row>
    <row r="56" spans="1:3" s="129" customFormat="1" ht="12" customHeight="1" thickBot="1">
      <c r="A56" s="402" t="s">
        <v>222</v>
      </c>
      <c r="B56" s="395" t="s">
        <v>223</v>
      </c>
      <c r="C56" s="373">
        <f>SUM(C57:C58)</f>
        <v>0</v>
      </c>
    </row>
    <row r="57" spans="1:3" s="129" customFormat="1" ht="12" customHeight="1">
      <c r="A57" s="364" t="s">
        <v>240</v>
      </c>
      <c r="B57" s="390" t="s">
        <v>224</v>
      </c>
      <c r="C57" s="393"/>
    </row>
    <row r="58" spans="1:3" s="129" customFormat="1" ht="12" customHeight="1" thickBot="1">
      <c r="A58" s="349" t="s">
        <v>246</v>
      </c>
      <c r="B58" s="392" t="s">
        <v>225</v>
      </c>
      <c r="C58" s="393"/>
    </row>
    <row r="59" spans="1:3" s="129" customFormat="1" ht="12" customHeight="1" thickBot="1">
      <c r="A59" s="402" t="s">
        <v>226</v>
      </c>
      <c r="B59" s="395" t="s">
        <v>227</v>
      </c>
      <c r="C59" s="373"/>
    </row>
    <row r="60" spans="1:3" s="129" customFormat="1" ht="12" customHeight="1" thickBot="1">
      <c r="A60" s="402" t="s">
        <v>228</v>
      </c>
      <c r="B60" s="395" t="s">
        <v>229</v>
      </c>
      <c r="C60" s="373">
        <f>SUM(C61:C62)</f>
        <v>-53620894</v>
      </c>
    </row>
    <row r="61" spans="1:3" s="129" customFormat="1" ht="12" customHeight="1" thickBot="1">
      <c r="A61" s="403" t="s">
        <v>241</v>
      </c>
      <c r="B61" s="404" t="s">
        <v>230</v>
      </c>
      <c r="C61" s="396">
        <v>-53620894</v>
      </c>
    </row>
    <row r="62" spans="1:3" s="129" customFormat="1" ht="12" customHeight="1" thickBot="1">
      <c r="A62" s="405" t="s">
        <v>242</v>
      </c>
      <c r="B62" s="406" t="s">
        <v>231</v>
      </c>
      <c r="C62" s="407"/>
    </row>
    <row r="63" spans="1:3" s="129" customFormat="1" ht="12" customHeight="1" thickBot="1">
      <c r="A63" s="402" t="s">
        <v>232</v>
      </c>
      <c r="B63" s="395" t="s">
        <v>233</v>
      </c>
      <c r="C63" s="373">
        <f>SUM(C64:C65)</f>
        <v>0</v>
      </c>
    </row>
    <row r="64" spans="1:3" s="129" customFormat="1" ht="12" customHeight="1">
      <c r="A64" s="364" t="s">
        <v>243</v>
      </c>
      <c r="B64" s="390" t="s">
        <v>234</v>
      </c>
      <c r="C64" s="393"/>
    </row>
    <row r="65" spans="1:3" s="129" customFormat="1" ht="12" customHeight="1" thickBot="1">
      <c r="A65" s="349" t="s">
        <v>244</v>
      </c>
      <c r="B65" s="392" t="s">
        <v>235</v>
      </c>
      <c r="C65" s="393"/>
    </row>
    <row r="66" spans="1:3" s="129" customFormat="1" ht="12" customHeight="1" thickBot="1">
      <c r="A66" s="402" t="s">
        <v>236</v>
      </c>
      <c r="B66" s="395" t="s">
        <v>245</v>
      </c>
      <c r="C66" s="373"/>
    </row>
    <row r="67" spans="1:3" s="129" customFormat="1" ht="12" customHeight="1" thickBot="1">
      <c r="A67" s="402" t="s">
        <v>237</v>
      </c>
      <c r="B67" s="395" t="s">
        <v>331</v>
      </c>
      <c r="C67" s="408"/>
    </row>
    <row r="68" spans="1:3" s="129" customFormat="1" ht="12" customHeight="1" thickBot="1">
      <c r="A68" s="402" t="s">
        <v>239</v>
      </c>
      <c r="B68" s="395" t="s">
        <v>238</v>
      </c>
      <c r="C68" s="408"/>
    </row>
    <row r="69" spans="1:3" s="129" customFormat="1" ht="12" customHeight="1" thickBot="1">
      <c r="A69" s="402" t="s">
        <v>247</v>
      </c>
      <c r="B69" s="409" t="s">
        <v>334</v>
      </c>
      <c r="C69" s="373">
        <f>+C56+C59+C60+C63+C66+C68+C67</f>
        <v>-53620894</v>
      </c>
    </row>
    <row r="70" spans="1:3" s="129" customFormat="1" ht="12" customHeight="1" thickBot="1">
      <c r="A70" s="410" t="s">
        <v>333</v>
      </c>
      <c r="B70" s="411" t="s">
        <v>335</v>
      </c>
      <c r="C70" s="373">
        <f>+C55+C69</f>
        <v>56139103</v>
      </c>
    </row>
    <row r="71" spans="1:3" s="129" customFormat="1" ht="12" customHeight="1">
      <c r="A71" s="3"/>
      <c r="B71" s="4"/>
      <c r="C71" s="96"/>
    </row>
    <row r="72" spans="1:3" s="129" customFormat="1" ht="12" customHeight="1">
      <c r="A72" s="660" t="s">
        <v>37</v>
      </c>
      <c r="B72" s="660"/>
      <c r="C72" s="660"/>
    </row>
    <row r="73" spans="1:3" s="129" customFormat="1" ht="12" customHeight="1" thickBot="1">
      <c r="A73" s="657" t="s">
        <v>103</v>
      </c>
      <c r="B73" s="657"/>
      <c r="C73" s="156" t="str">
        <f>C7</f>
        <v>Forintban!</v>
      </c>
    </row>
    <row r="74" spans="1:3" s="129" customFormat="1" ht="12" customHeight="1" thickBot="1">
      <c r="A74" s="149" t="s">
        <v>56</v>
      </c>
      <c r="B74" s="150" t="s">
        <v>38</v>
      </c>
      <c r="C74" s="151" t="e">
        <f>+C8</f>
        <v>#REF!</v>
      </c>
    </row>
    <row r="75" spans="1:3" s="129" customFormat="1" ht="12" customHeight="1" thickBot="1">
      <c r="A75" s="149"/>
      <c r="B75" s="150" t="s">
        <v>342</v>
      </c>
      <c r="C75" s="151" t="s">
        <v>343</v>
      </c>
    </row>
    <row r="76" spans="1:3" s="129" customFormat="1" ht="12" customHeight="1" thickBot="1">
      <c r="A76" s="343" t="s">
        <v>9</v>
      </c>
      <c r="B76" s="344" t="s">
        <v>427</v>
      </c>
      <c r="C76" s="345">
        <f>C77+C78+C79+C80+C81+C88</f>
        <v>43128000</v>
      </c>
    </row>
    <row r="77" spans="1:3" s="129" customFormat="1" ht="12" customHeight="1">
      <c r="A77" s="346" t="s">
        <v>67</v>
      </c>
      <c r="B77" s="347" t="s">
        <v>39</v>
      </c>
      <c r="C77" s="348">
        <v>24261000</v>
      </c>
    </row>
    <row r="78" spans="1:3" s="129" customFormat="1" ht="12" customHeight="1">
      <c r="A78" s="349" t="s">
        <v>68</v>
      </c>
      <c r="B78" s="350" t="s">
        <v>122</v>
      </c>
      <c r="C78" s="351">
        <v>3788000</v>
      </c>
    </row>
    <row r="79" spans="1:3" s="129" customFormat="1" ht="12" customHeight="1">
      <c r="A79" s="349" t="s">
        <v>69</v>
      </c>
      <c r="B79" s="350" t="s">
        <v>94</v>
      </c>
      <c r="C79" s="352">
        <v>5589000</v>
      </c>
    </row>
    <row r="80" spans="1:3" s="129" customFormat="1" ht="12" customHeight="1">
      <c r="A80" s="349" t="s">
        <v>70</v>
      </c>
      <c r="B80" s="353" t="s">
        <v>123</v>
      </c>
      <c r="C80" s="352"/>
    </row>
    <row r="81" spans="1:3" s="129" customFormat="1" ht="12" customHeight="1">
      <c r="A81" s="349" t="s">
        <v>79</v>
      </c>
      <c r="B81" s="354" t="s">
        <v>124</v>
      </c>
      <c r="C81" s="352">
        <v>4490000</v>
      </c>
    </row>
    <row r="82" spans="1:3" s="129" customFormat="1" ht="12" customHeight="1">
      <c r="A82" s="349" t="s">
        <v>71</v>
      </c>
      <c r="B82" s="350" t="s">
        <v>316</v>
      </c>
      <c r="C82" s="352"/>
    </row>
    <row r="83" spans="1:3" s="129" customFormat="1" ht="12" customHeight="1">
      <c r="A83" s="349" t="s">
        <v>72</v>
      </c>
      <c r="B83" s="355" t="s">
        <v>315</v>
      </c>
      <c r="C83" s="352"/>
    </row>
    <row r="84" spans="1:3" s="129" customFormat="1" ht="12" customHeight="1">
      <c r="A84" s="349" t="s">
        <v>80</v>
      </c>
      <c r="B84" s="355" t="s">
        <v>314</v>
      </c>
      <c r="C84" s="352"/>
    </row>
    <row r="85" spans="1:3" s="129" customFormat="1" ht="12" customHeight="1">
      <c r="A85" s="349" t="s">
        <v>81</v>
      </c>
      <c r="B85" s="356" t="s">
        <v>248</v>
      </c>
      <c r="C85" s="352">
        <v>360000</v>
      </c>
    </row>
    <row r="86" spans="1:3" s="129" customFormat="1" ht="12" customHeight="1">
      <c r="A86" s="349" t="s">
        <v>82</v>
      </c>
      <c r="B86" s="355" t="s">
        <v>249</v>
      </c>
      <c r="C86" s="352">
        <v>4130000</v>
      </c>
    </row>
    <row r="87" spans="1:3" s="129" customFormat="1" ht="12" customHeight="1">
      <c r="A87" s="349" t="s">
        <v>83</v>
      </c>
      <c r="B87" s="357"/>
      <c r="C87" s="352"/>
    </row>
    <row r="88" spans="1:3" s="129" customFormat="1" ht="12" customHeight="1">
      <c r="A88" s="349" t="s">
        <v>85</v>
      </c>
      <c r="B88" s="353" t="s">
        <v>40</v>
      </c>
      <c r="C88" s="351">
        <v>5000000</v>
      </c>
    </row>
    <row r="89" spans="1:3" s="129" customFormat="1" ht="13.5" customHeight="1">
      <c r="A89" s="349" t="s">
        <v>410</v>
      </c>
      <c r="B89" s="350" t="s">
        <v>317</v>
      </c>
      <c r="C89" s="351">
        <v>5000000</v>
      </c>
    </row>
    <row r="90" spans="1:3" s="129" customFormat="1" ht="15.75" customHeight="1" thickBot="1">
      <c r="A90" s="358" t="s">
        <v>411</v>
      </c>
      <c r="B90" s="359" t="s">
        <v>318</v>
      </c>
      <c r="C90" s="360"/>
    </row>
    <row r="91" spans="1:3" s="129" customFormat="1" ht="16.5" customHeight="1" thickBot="1">
      <c r="A91" s="361" t="s">
        <v>10</v>
      </c>
      <c r="B91" s="362" t="s">
        <v>428</v>
      </c>
      <c r="C91" s="363">
        <f>+C92+C94+C96</f>
        <v>13011103</v>
      </c>
    </row>
    <row r="92" spans="1:3" s="129" customFormat="1" ht="10.5" customHeight="1">
      <c r="A92" s="364" t="s">
        <v>73</v>
      </c>
      <c r="B92" s="350" t="s">
        <v>158</v>
      </c>
      <c r="C92" s="365">
        <v>12511103</v>
      </c>
    </row>
    <row r="93" spans="1:3" ht="16.5" customHeight="1">
      <c r="A93" s="364" t="s">
        <v>74</v>
      </c>
      <c r="B93" s="366" t="s">
        <v>250</v>
      </c>
      <c r="C93" s="365">
        <v>0</v>
      </c>
    </row>
    <row r="94" spans="1:3" s="130" customFormat="1" ht="16.5" customHeight="1">
      <c r="A94" s="364" t="s">
        <v>75</v>
      </c>
      <c r="B94" s="366" t="s">
        <v>125</v>
      </c>
      <c r="C94" s="351"/>
    </row>
    <row r="95" spans="1:3" ht="15">
      <c r="A95" s="364" t="s">
        <v>76</v>
      </c>
      <c r="B95" s="366" t="s">
        <v>251</v>
      </c>
      <c r="C95" s="367"/>
    </row>
    <row r="96" spans="1:3" s="128" customFormat="1" ht="12" customHeight="1">
      <c r="A96" s="364" t="s">
        <v>77</v>
      </c>
      <c r="B96" s="368" t="s">
        <v>386</v>
      </c>
      <c r="C96" s="367">
        <v>500000</v>
      </c>
    </row>
    <row r="97" spans="1:3" ht="12" customHeight="1">
      <c r="A97" s="364" t="s">
        <v>84</v>
      </c>
      <c r="B97" s="369" t="s">
        <v>412</v>
      </c>
      <c r="C97" s="367">
        <v>500000</v>
      </c>
    </row>
    <row r="98" spans="1:3" ht="12" customHeight="1" thickBot="1">
      <c r="A98" s="364" t="s">
        <v>86</v>
      </c>
      <c r="B98" s="357" t="s">
        <v>252</v>
      </c>
      <c r="C98" s="367"/>
    </row>
    <row r="99" spans="1:3" ht="12" customHeight="1" thickBot="1">
      <c r="A99" s="370" t="s">
        <v>11</v>
      </c>
      <c r="B99" s="371" t="s">
        <v>319</v>
      </c>
      <c r="C99" s="372">
        <f>+C76+C91</f>
        <v>56139103</v>
      </c>
    </row>
    <row r="100" spans="1:3" ht="12" customHeight="1" thickBot="1">
      <c r="A100" s="370" t="s">
        <v>12</v>
      </c>
      <c r="B100" s="371" t="s">
        <v>320</v>
      </c>
      <c r="C100" s="372"/>
    </row>
    <row r="101" spans="1:3" ht="12" customHeight="1">
      <c r="A101" s="364" t="s">
        <v>192</v>
      </c>
      <c r="B101" s="366" t="s">
        <v>322</v>
      </c>
      <c r="C101" s="367"/>
    </row>
    <row r="102" spans="1:3" ht="12" customHeight="1" thickBot="1">
      <c r="A102" s="364" t="s">
        <v>193</v>
      </c>
      <c r="B102" s="366" t="s">
        <v>323</v>
      </c>
      <c r="C102" s="367"/>
    </row>
    <row r="103" spans="1:3" ht="12" customHeight="1" thickBot="1">
      <c r="A103" s="370" t="s">
        <v>13</v>
      </c>
      <c r="B103" s="371" t="s">
        <v>321</v>
      </c>
      <c r="C103" s="372"/>
    </row>
    <row r="104" spans="1:3" ht="12" customHeight="1" thickBot="1">
      <c r="A104" s="370" t="s">
        <v>14</v>
      </c>
      <c r="B104" s="371" t="s">
        <v>324</v>
      </c>
      <c r="C104" s="373">
        <f>C105+C106</f>
        <v>0</v>
      </c>
    </row>
    <row r="105" spans="1:3" ht="12" customHeight="1">
      <c r="A105" s="364" t="s">
        <v>64</v>
      </c>
      <c r="B105" s="374" t="s">
        <v>253</v>
      </c>
      <c r="C105" s="367"/>
    </row>
    <row r="106" spans="1:3" ht="12" customHeight="1" thickBot="1">
      <c r="A106" s="364" t="s">
        <v>65</v>
      </c>
      <c r="B106" s="374" t="s">
        <v>254</v>
      </c>
      <c r="C106" s="367"/>
    </row>
    <row r="107" spans="1:3" ht="12" customHeight="1" thickBot="1">
      <c r="A107" s="370" t="s">
        <v>15</v>
      </c>
      <c r="B107" s="371" t="s">
        <v>326</v>
      </c>
      <c r="C107" s="375"/>
    </row>
    <row r="108" spans="1:3" ht="12" customHeight="1" thickBot="1">
      <c r="A108" s="370" t="s">
        <v>16</v>
      </c>
      <c r="B108" s="371" t="s">
        <v>327</v>
      </c>
      <c r="C108" s="376"/>
    </row>
    <row r="109" spans="1:3" ht="12" customHeight="1" thickBot="1">
      <c r="A109" s="370" t="s">
        <v>17</v>
      </c>
      <c r="B109" s="371" t="s">
        <v>328</v>
      </c>
      <c r="C109" s="376"/>
    </row>
    <row r="110" spans="1:3" ht="12" customHeight="1" thickBot="1">
      <c r="A110" s="370" t="s">
        <v>18</v>
      </c>
      <c r="B110" s="371" t="s">
        <v>330</v>
      </c>
      <c r="C110" s="377">
        <f>+C100+C103+C104+C107+C108+C109</f>
        <v>0</v>
      </c>
    </row>
    <row r="111" spans="1:3" ht="12" customHeight="1" thickBot="1">
      <c r="A111" s="378" t="s">
        <v>19</v>
      </c>
      <c r="B111" s="379" t="s">
        <v>329</v>
      </c>
      <c r="C111" s="377">
        <f>+C99+C110</f>
        <v>56139103</v>
      </c>
    </row>
    <row r="112" spans="1:3" ht="12" customHeight="1">
      <c r="A112" s="380"/>
      <c r="B112" s="380"/>
      <c r="C112" s="381">
        <f>C70-C111</f>
        <v>0</v>
      </c>
    </row>
    <row r="113" spans="1:3" ht="12" customHeight="1">
      <c r="A113" s="658" t="s">
        <v>255</v>
      </c>
      <c r="B113" s="658"/>
      <c r="C113" s="658"/>
    </row>
    <row r="114" spans="1:3" ht="12" customHeight="1" thickBot="1">
      <c r="A114" s="659" t="s">
        <v>104</v>
      </c>
      <c r="B114" s="659"/>
      <c r="C114" s="97" t="str">
        <f>C73</f>
        <v>Forintban!</v>
      </c>
    </row>
    <row r="115" spans="1:3" ht="12" customHeight="1" thickBot="1">
      <c r="A115" s="370">
        <v>1</v>
      </c>
      <c r="B115" s="382" t="s">
        <v>429</v>
      </c>
      <c r="C115" s="372">
        <f>+C55-C99</f>
        <v>53620894</v>
      </c>
    </row>
    <row r="116" spans="1:3" ht="12" customHeight="1" thickBot="1">
      <c r="A116" s="370" t="s">
        <v>10</v>
      </c>
      <c r="B116" s="382" t="s">
        <v>430</v>
      </c>
      <c r="C116" s="372">
        <f>+C69-C110</f>
        <v>-53620894</v>
      </c>
    </row>
  </sheetData>
  <sheetProtection/>
  <mergeCells count="7">
    <mergeCell ref="A114:B114"/>
    <mergeCell ref="B1:C1"/>
    <mergeCell ref="A6:C6"/>
    <mergeCell ref="A7:B7"/>
    <mergeCell ref="A72:C72"/>
    <mergeCell ref="A73:B73"/>
    <mergeCell ref="A113:C113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1" manualBreakCount="1">
    <brk id="7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6"/>
  <sheetViews>
    <sheetView view="pageBreakPreview" zoomScaleNormal="120" zoomScaleSheetLayoutView="100" workbookViewId="0" topLeftCell="A1">
      <selection activeCell="B10" sqref="B10"/>
    </sheetView>
  </sheetViews>
  <sheetFormatPr defaultColWidth="9.25390625" defaultRowHeight="12.75"/>
  <cols>
    <col min="1" max="1" width="9.50390625" style="120" customWidth="1"/>
    <col min="2" max="2" width="99.25390625" style="120" customWidth="1"/>
    <col min="3" max="3" width="21.75390625" style="121" customWidth="1"/>
    <col min="4" max="16384" width="9.25390625" style="127" customWidth="1"/>
  </cols>
  <sheetData>
    <row r="1" spans="1:3" ht="18.75" customHeight="1">
      <c r="A1" s="190"/>
      <c r="B1" s="653" t="s">
        <v>449</v>
      </c>
      <c r="C1" s="654"/>
    </row>
    <row r="2" spans="1:3" ht="21.75" customHeight="1">
      <c r="A2" s="191"/>
      <c r="B2" s="192" t="s">
        <v>406</v>
      </c>
      <c r="C2" s="193"/>
    </row>
    <row r="3" spans="1:3" ht="21.75" customHeight="1">
      <c r="A3" s="193"/>
      <c r="B3" s="192" t="str">
        <f>'KV_1.3.sz.mell.'!B3</f>
        <v>2021. ÉVI KÖLTSÉGVETÉS</v>
      </c>
      <c r="C3" s="193"/>
    </row>
    <row r="4" spans="1:3" ht="21.75" customHeight="1">
      <c r="A4" s="193"/>
      <c r="B4" s="192" t="s">
        <v>393</v>
      </c>
      <c r="C4" s="193"/>
    </row>
    <row r="5" spans="1:3" ht="21.75" customHeight="1">
      <c r="A5" s="190"/>
      <c r="B5" s="190"/>
      <c r="C5" s="194"/>
    </row>
    <row r="6" spans="1:3" ht="15" customHeight="1">
      <c r="A6" s="655" t="s">
        <v>6</v>
      </c>
      <c r="B6" s="655"/>
      <c r="C6" s="655"/>
    </row>
    <row r="7" spans="1:3" ht="15" customHeight="1" thickBot="1">
      <c r="A7" s="656" t="s">
        <v>102</v>
      </c>
      <c r="B7" s="656"/>
      <c r="C7" s="155" t="str">
        <f>CONCATENATE('KV_1.1.sz.mell.'!C7)</f>
        <v>Forintban!</v>
      </c>
    </row>
    <row r="8" spans="1:3" ht="24" customHeight="1" thickBot="1">
      <c r="A8" s="195" t="s">
        <v>56</v>
      </c>
      <c r="B8" s="196" t="s">
        <v>8</v>
      </c>
      <c r="C8" s="197" t="e">
        <f>+CONCATENATE(LEFT(#REF!,4),". évi előirányzat")</f>
        <v>#REF!</v>
      </c>
    </row>
    <row r="9" spans="1:3" s="128" customFormat="1" ht="12" customHeight="1" thickBot="1">
      <c r="A9" s="152"/>
      <c r="B9" s="153" t="s">
        <v>342</v>
      </c>
      <c r="C9" s="154" t="s">
        <v>343</v>
      </c>
    </row>
    <row r="10" spans="1:3" s="129" customFormat="1" ht="12" customHeight="1" thickBot="1">
      <c r="A10" s="370" t="s">
        <v>9</v>
      </c>
      <c r="B10" s="389" t="s">
        <v>179</v>
      </c>
      <c r="C10" s="373">
        <f>+C11+C12+C13+C14+C15+C16</f>
        <v>18450750</v>
      </c>
    </row>
    <row r="11" spans="1:3" s="129" customFormat="1" ht="12" customHeight="1">
      <c r="A11" s="364" t="s">
        <v>67</v>
      </c>
      <c r="B11" s="390" t="s">
        <v>180</v>
      </c>
      <c r="C11" s="391">
        <v>18450750</v>
      </c>
    </row>
    <row r="12" spans="1:3" s="129" customFormat="1" ht="12" customHeight="1">
      <c r="A12" s="349" t="s">
        <v>68</v>
      </c>
      <c r="B12" s="392" t="s">
        <v>181</v>
      </c>
      <c r="C12" s="393"/>
    </row>
    <row r="13" spans="1:3" s="129" customFormat="1" ht="12" customHeight="1">
      <c r="A13" s="349" t="s">
        <v>69</v>
      </c>
      <c r="B13" s="392" t="s">
        <v>374</v>
      </c>
      <c r="C13" s="393"/>
    </row>
    <row r="14" spans="1:3" s="129" customFormat="1" ht="12" customHeight="1">
      <c r="A14" s="349" t="s">
        <v>70</v>
      </c>
      <c r="B14" s="392" t="s">
        <v>182</v>
      </c>
      <c r="C14" s="393"/>
    </row>
    <row r="15" spans="1:3" s="129" customFormat="1" ht="12" customHeight="1">
      <c r="A15" s="349" t="s">
        <v>101</v>
      </c>
      <c r="B15" s="369" t="s">
        <v>309</v>
      </c>
      <c r="C15" s="393"/>
    </row>
    <row r="16" spans="1:3" s="129" customFormat="1" ht="12" customHeight="1" thickBot="1">
      <c r="A16" s="394" t="s">
        <v>71</v>
      </c>
      <c r="B16" s="368" t="s">
        <v>310</v>
      </c>
      <c r="C16" s="393"/>
    </row>
    <row r="17" spans="1:3" s="129" customFormat="1" ht="12" customHeight="1" thickBot="1">
      <c r="A17" s="370" t="s">
        <v>10</v>
      </c>
      <c r="B17" s="395" t="s">
        <v>183</v>
      </c>
      <c r="C17" s="373">
        <f>+C18+C19+C20+C21+C22</f>
        <v>0</v>
      </c>
    </row>
    <row r="18" spans="1:3" s="129" customFormat="1" ht="12" customHeight="1">
      <c r="A18" s="364" t="s">
        <v>73</v>
      </c>
      <c r="B18" s="390" t="s">
        <v>184</v>
      </c>
      <c r="C18" s="391"/>
    </row>
    <row r="19" spans="1:3" s="129" customFormat="1" ht="12" customHeight="1">
      <c r="A19" s="349" t="s">
        <v>74</v>
      </c>
      <c r="B19" s="392" t="s">
        <v>185</v>
      </c>
      <c r="C19" s="393"/>
    </row>
    <row r="20" spans="1:3" s="129" customFormat="1" ht="12" customHeight="1">
      <c r="A20" s="349" t="s">
        <v>75</v>
      </c>
      <c r="B20" s="392" t="s">
        <v>302</v>
      </c>
      <c r="C20" s="393"/>
    </row>
    <row r="21" spans="1:3" s="129" customFormat="1" ht="12" customHeight="1">
      <c r="A21" s="349" t="s">
        <v>76</v>
      </c>
      <c r="B21" s="392" t="s">
        <v>303</v>
      </c>
      <c r="C21" s="393"/>
    </row>
    <row r="22" spans="1:3" s="129" customFormat="1" ht="12" customHeight="1">
      <c r="A22" s="349" t="s">
        <v>77</v>
      </c>
      <c r="B22" s="392" t="s">
        <v>385</v>
      </c>
      <c r="C22" s="393"/>
    </row>
    <row r="23" spans="1:3" s="129" customFormat="1" ht="12" customHeight="1" thickBot="1">
      <c r="A23" s="394" t="s">
        <v>84</v>
      </c>
      <c r="B23" s="368" t="s">
        <v>187</v>
      </c>
      <c r="C23" s="396"/>
    </row>
    <row r="24" spans="1:3" s="129" customFormat="1" ht="12" customHeight="1" thickBot="1">
      <c r="A24" s="370" t="s">
        <v>11</v>
      </c>
      <c r="B24" s="389" t="s">
        <v>188</v>
      </c>
      <c r="C24" s="373">
        <f>+C25+C26+C27+C28+C29</f>
        <v>0</v>
      </c>
    </row>
    <row r="25" spans="1:3" s="129" customFormat="1" ht="12" customHeight="1">
      <c r="A25" s="364" t="s">
        <v>57</v>
      </c>
      <c r="B25" s="390" t="s">
        <v>189</v>
      </c>
      <c r="C25" s="391"/>
    </row>
    <row r="26" spans="1:3" s="129" customFormat="1" ht="12" customHeight="1">
      <c r="A26" s="349" t="s">
        <v>58</v>
      </c>
      <c r="B26" s="392" t="s">
        <v>190</v>
      </c>
      <c r="C26" s="393"/>
    </row>
    <row r="27" spans="1:3" s="129" customFormat="1" ht="12" customHeight="1">
      <c r="A27" s="349" t="s">
        <v>59</v>
      </c>
      <c r="B27" s="392" t="s">
        <v>304</v>
      </c>
      <c r="C27" s="393"/>
    </row>
    <row r="28" spans="1:3" s="129" customFormat="1" ht="12" customHeight="1">
      <c r="A28" s="349" t="s">
        <v>60</v>
      </c>
      <c r="B28" s="392" t="s">
        <v>305</v>
      </c>
      <c r="C28" s="393"/>
    </row>
    <row r="29" spans="1:3" s="129" customFormat="1" ht="12" customHeight="1">
      <c r="A29" s="349" t="s">
        <v>111</v>
      </c>
      <c r="B29" s="392" t="s">
        <v>191</v>
      </c>
      <c r="C29" s="393"/>
    </row>
    <row r="30" spans="1:3" s="148" customFormat="1" ht="12" customHeight="1" thickBot="1">
      <c r="A30" s="397" t="s">
        <v>112</v>
      </c>
      <c r="B30" s="398" t="s">
        <v>384</v>
      </c>
      <c r="C30" s="393"/>
    </row>
    <row r="31" spans="1:3" s="129" customFormat="1" ht="12" customHeight="1" thickBot="1">
      <c r="A31" s="370" t="s">
        <v>113</v>
      </c>
      <c r="B31" s="389" t="s">
        <v>375</v>
      </c>
      <c r="C31" s="373">
        <f>SUM(C32:C34)</f>
        <v>0</v>
      </c>
    </row>
    <row r="32" spans="1:3" s="129" customFormat="1" ht="12" customHeight="1">
      <c r="A32" s="364" t="s">
        <v>192</v>
      </c>
      <c r="B32" s="392" t="s">
        <v>376</v>
      </c>
      <c r="C32" s="391"/>
    </row>
    <row r="33" spans="1:3" s="129" customFormat="1" ht="12" customHeight="1">
      <c r="A33" s="349" t="s">
        <v>193</v>
      </c>
      <c r="B33" s="392" t="s">
        <v>422</v>
      </c>
      <c r="C33" s="393"/>
    </row>
    <row r="34" spans="1:3" s="129" customFormat="1" ht="12" customHeight="1" thickBot="1">
      <c r="A34" s="349" t="s">
        <v>195</v>
      </c>
      <c r="B34" s="399"/>
      <c r="C34" s="393"/>
    </row>
    <row r="35" spans="1:3" s="129" customFormat="1" ht="12" customHeight="1" thickBot="1">
      <c r="A35" s="370" t="s">
        <v>13</v>
      </c>
      <c r="B35" s="389" t="s">
        <v>311</v>
      </c>
      <c r="C35" s="373">
        <f>SUM(C36:C46)</f>
        <v>229000</v>
      </c>
    </row>
    <row r="36" spans="1:3" s="129" customFormat="1" ht="12" customHeight="1">
      <c r="A36" s="364" t="s">
        <v>61</v>
      </c>
      <c r="B36" s="390" t="s">
        <v>198</v>
      </c>
      <c r="C36" s="391"/>
    </row>
    <row r="37" spans="1:3" s="129" customFormat="1" ht="12" customHeight="1">
      <c r="A37" s="349" t="s">
        <v>62</v>
      </c>
      <c r="B37" s="392" t="s">
        <v>199</v>
      </c>
      <c r="C37" s="393">
        <v>180000</v>
      </c>
    </row>
    <row r="38" spans="1:3" s="129" customFormat="1" ht="12" customHeight="1">
      <c r="A38" s="349" t="s">
        <v>63</v>
      </c>
      <c r="B38" s="392" t="s">
        <v>200</v>
      </c>
      <c r="C38" s="393"/>
    </row>
    <row r="39" spans="1:3" s="129" customFormat="1" ht="12" customHeight="1">
      <c r="A39" s="349" t="s">
        <v>115</v>
      </c>
      <c r="B39" s="392" t="s">
        <v>201</v>
      </c>
      <c r="C39" s="393"/>
    </row>
    <row r="40" spans="1:3" s="129" customFormat="1" ht="12" customHeight="1">
      <c r="A40" s="349" t="s">
        <v>116</v>
      </c>
      <c r="B40" s="392" t="s">
        <v>202</v>
      </c>
      <c r="C40" s="393"/>
    </row>
    <row r="41" spans="1:3" s="129" customFormat="1" ht="12" customHeight="1">
      <c r="A41" s="349" t="s">
        <v>117</v>
      </c>
      <c r="B41" s="392" t="s">
        <v>203</v>
      </c>
      <c r="C41" s="393">
        <v>49000</v>
      </c>
    </row>
    <row r="42" spans="1:3" s="129" customFormat="1" ht="12" customHeight="1">
      <c r="A42" s="349" t="s">
        <v>118</v>
      </c>
      <c r="B42" s="392" t="s">
        <v>204</v>
      </c>
      <c r="C42" s="393"/>
    </row>
    <row r="43" spans="1:3" s="129" customFormat="1" ht="12" customHeight="1">
      <c r="A43" s="349" t="s">
        <v>119</v>
      </c>
      <c r="B43" s="392" t="s">
        <v>377</v>
      </c>
      <c r="C43" s="393"/>
    </row>
    <row r="44" spans="1:3" s="129" customFormat="1" ht="12" customHeight="1">
      <c r="A44" s="349" t="s">
        <v>196</v>
      </c>
      <c r="B44" s="392" t="s">
        <v>206</v>
      </c>
      <c r="C44" s="393"/>
    </row>
    <row r="45" spans="1:3" s="129" customFormat="1" ht="12" customHeight="1">
      <c r="A45" s="394" t="s">
        <v>197</v>
      </c>
      <c r="B45" s="400" t="s">
        <v>313</v>
      </c>
      <c r="C45" s="396"/>
    </row>
    <row r="46" spans="1:3" s="129" customFormat="1" ht="12" customHeight="1" thickBot="1">
      <c r="A46" s="394" t="s">
        <v>312</v>
      </c>
      <c r="B46" s="368" t="s">
        <v>207</v>
      </c>
      <c r="C46" s="396"/>
    </row>
    <row r="47" spans="1:3" s="129" customFormat="1" ht="12" customHeight="1" thickBot="1">
      <c r="A47" s="370" t="s">
        <v>14</v>
      </c>
      <c r="B47" s="389" t="s">
        <v>208</v>
      </c>
      <c r="C47" s="373">
        <f>SUM(C48:C50)</f>
        <v>0</v>
      </c>
    </row>
    <row r="48" spans="1:3" s="129" customFormat="1" ht="12" customHeight="1">
      <c r="A48" s="364" t="s">
        <v>64</v>
      </c>
      <c r="B48" s="390" t="s">
        <v>212</v>
      </c>
      <c r="C48" s="391"/>
    </row>
    <row r="49" spans="1:3" s="129" customFormat="1" ht="12" customHeight="1">
      <c r="A49" s="349" t="s">
        <v>65</v>
      </c>
      <c r="B49" s="392" t="s">
        <v>213</v>
      </c>
      <c r="C49" s="393"/>
    </row>
    <row r="50" spans="1:3" s="129" customFormat="1" ht="12" customHeight="1" thickBot="1">
      <c r="A50" s="349" t="s">
        <v>209</v>
      </c>
      <c r="B50" s="392" t="s">
        <v>214</v>
      </c>
      <c r="C50" s="393"/>
    </row>
    <row r="51" spans="1:3" s="129" customFormat="1" ht="12" customHeight="1" thickBot="1">
      <c r="A51" s="370" t="s">
        <v>120</v>
      </c>
      <c r="B51" s="389" t="s">
        <v>217</v>
      </c>
      <c r="C51" s="373">
        <f>SUM(C52:C52)</f>
        <v>0</v>
      </c>
    </row>
    <row r="52" spans="1:3" s="129" customFormat="1" ht="12" customHeight="1" thickBot="1">
      <c r="A52" s="364" t="s">
        <v>66</v>
      </c>
      <c r="B52" s="392" t="s">
        <v>218</v>
      </c>
      <c r="C52" s="393">
        <v>0</v>
      </c>
    </row>
    <row r="53" spans="1:3" s="129" customFormat="1" ht="12" customHeight="1" thickBot="1">
      <c r="A53" s="370" t="s">
        <v>16</v>
      </c>
      <c r="B53" s="395" t="s">
        <v>219</v>
      </c>
      <c r="C53" s="373">
        <f>SUM(C54:C54)</f>
        <v>0</v>
      </c>
    </row>
    <row r="54" spans="1:3" s="129" customFormat="1" ht="12" customHeight="1" thickBot="1">
      <c r="A54" s="364" t="s">
        <v>121</v>
      </c>
      <c r="B54" s="392" t="s">
        <v>220</v>
      </c>
      <c r="C54" s="393"/>
    </row>
    <row r="55" spans="1:3" s="129" customFormat="1" ht="12" customHeight="1" thickBot="1">
      <c r="A55" s="401" t="s">
        <v>332</v>
      </c>
      <c r="B55" s="389" t="s">
        <v>221</v>
      </c>
      <c r="C55" s="373">
        <f>+C10+C17+C24+C31+C35+C47+C51+C53</f>
        <v>18679750</v>
      </c>
    </row>
    <row r="56" spans="1:3" s="129" customFormat="1" ht="12" customHeight="1" thickBot="1">
      <c r="A56" s="402" t="s">
        <v>222</v>
      </c>
      <c r="B56" s="395" t="s">
        <v>223</v>
      </c>
      <c r="C56" s="373">
        <f>SUM(C57:C58)</f>
        <v>0</v>
      </c>
    </row>
    <row r="57" spans="1:3" s="129" customFormat="1" ht="12" customHeight="1">
      <c r="A57" s="364" t="s">
        <v>240</v>
      </c>
      <c r="B57" s="390" t="s">
        <v>224</v>
      </c>
      <c r="C57" s="393"/>
    </row>
    <row r="58" spans="1:3" s="129" customFormat="1" ht="12" customHeight="1" thickBot="1">
      <c r="A58" s="349" t="s">
        <v>246</v>
      </c>
      <c r="B58" s="392" t="s">
        <v>225</v>
      </c>
      <c r="C58" s="393"/>
    </row>
    <row r="59" spans="1:3" s="129" customFormat="1" ht="12" customHeight="1" thickBot="1">
      <c r="A59" s="402" t="s">
        <v>226</v>
      </c>
      <c r="B59" s="395" t="s">
        <v>227</v>
      </c>
      <c r="C59" s="373"/>
    </row>
    <row r="60" spans="1:3" s="129" customFormat="1" ht="12" customHeight="1" thickBot="1">
      <c r="A60" s="402" t="s">
        <v>228</v>
      </c>
      <c r="B60" s="395" t="s">
        <v>229</v>
      </c>
      <c r="C60" s="373">
        <f>SUM(C61:C62)</f>
        <v>17245250</v>
      </c>
    </row>
    <row r="61" spans="1:3" s="129" customFormat="1" ht="12" customHeight="1" thickBot="1">
      <c r="A61" s="403" t="s">
        <v>241</v>
      </c>
      <c r="B61" s="404" t="s">
        <v>230</v>
      </c>
      <c r="C61" s="396">
        <v>17245250</v>
      </c>
    </row>
    <row r="62" spans="1:3" s="129" customFormat="1" ht="12" customHeight="1" thickBot="1">
      <c r="A62" s="405" t="s">
        <v>242</v>
      </c>
      <c r="B62" s="406" t="s">
        <v>231</v>
      </c>
      <c r="C62" s="407"/>
    </row>
    <row r="63" spans="1:3" s="129" customFormat="1" ht="12" customHeight="1" thickBot="1">
      <c r="A63" s="402" t="s">
        <v>232</v>
      </c>
      <c r="B63" s="395" t="s">
        <v>233</v>
      </c>
      <c r="C63" s="373">
        <f>SUM(C64:C65)</f>
        <v>0</v>
      </c>
    </row>
    <row r="64" spans="1:3" s="129" customFormat="1" ht="12" customHeight="1">
      <c r="A64" s="364" t="s">
        <v>243</v>
      </c>
      <c r="B64" s="390" t="s">
        <v>234</v>
      </c>
      <c r="C64" s="393"/>
    </row>
    <row r="65" spans="1:3" s="129" customFormat="1" ht="12" customHeight="1" thickBot="1">
      <c r="A65" s="349" t="s">
        <v>244</v>
      </c>
      <c r="B65" s="392" t="s">
        <v>235</v>
      </c>
      <c r="C65" s="393"/>
    </row>
    <row r="66" spans="1:3" s="129" customFormat="1" ht="12" customHeight="1" thickBot="1">
      <c r="A66" s="402" t="s">
        <v>236</v>
      </c>
      <c r="B66" s="395" t="s">
        <v>245</v>
      </c>
      <c r="C66" s="373"/>
    </row>
    <row r="67" spans="1:3" s="129" customFormat="1" ht="12" customHeight="1" thickBot="1">
      <c r="A67" s="402" t="s">
        <v>237</v>
      </c>
      <c r="B67" s="395" t="s">
        <v>331</v>
      </c>
      <c r="C67" s="408"/>
    </row>
    <row r="68" spans="1:3" s="129" customFormat="1" ht="12" customHeight="1" thickBot="1">
      <c r="A68" s="402" t="s">
        <v>239</v>
      </c>
      <c r="B68" s="395" t="s">
        <v>238</v>
      </c>
      <c r="C68" s="408"/>
    </row>
    <row r="69" spans="1:3" s="129" customFormat="1" ht="12" customHeight="1" thickBot="1">
      <c r="A69" s="402" t="s">
        <v>247</v>
      </c>
      <c r="B69" s="409" t="s">
        <v>334</v>
      </c>
      <c r="C69" s="373">
        <f>+C56+C59+C60+C63+C66+C68+C67</f>
        <v>17245250</v>
      </c>
    </row>
    <row r="70" spans="1:3" s="129" customFormat="1" ht="12" customHeight="1" thickBot="1">
      <c r="A70" s="410" t="s">
        <v>333</v>
      </c>
      <c r="B70" s="411" t="s">
        <v>335</v>
      </c>
      <c r="C70" s="373">
        <f>+C55+C69</f>
        <v>35925000</v>
      </c>
    </row>
    <row r="71" spans="1:3" s="129" customFormat="1" ht="12" customHeight="1">
      <c r="A71" s="3"/>
      <c r="B71" s="4"/>
      <c r="C71" s="96"/>
    </row>
    <row r="72" spans="1:3" s="129" customFormat="1" ht="12" customHeight="1">
      <c r="A72" s="660" t="s">
        <v>37</v>
      </c>
      <c r="B72" s="660"/>
      <c r="C72" s="660"/>
    </row>
    <row r="73" spans="1:3" s="129" customFormat="1" ht="12" customHeight="1" thickBot="1">
      <c r="A73" s="657" t="s">
        <v>103</v>
      </c>
      <c r="B73" s="657"/>
      <c r="C73" s="156" t="str">
        <f>C7</f>
        <v>Forintban!</v>
      </c>
    </row>
    <row r="74" spans="1:3" s="129" customFormat="1" ht="12" customHeight="1" thickBot="1">
      <c r="A74" s="149" t="s">
        <v>56</v>
      </c>
      <c r="B74" s="150" t="s">
        <v>38</v>
      </c>
      <c r="C74" s="151" t="e">
        <f>+C8</f>
        <v>#REF!</v>
      </c>
    </row>
    <row r="75" spans="1:3" s="129" customFormat="1" ht="12" customHeight="1" thickBot="1">
      <c r="A75" s="149"/>
      <c r="B75" s="150" t="s">
        <v>342</v>
      </c>
      <c r="C75" s="151" t="s">
        <v>343</v>
      </c>
    </row>
    <row r="76" spans="1:3" s="129" customFormat="1" ht="12" customHeight="1" thickBot="1">
      <c r="A76" s="343" t="s">
        <v>9</v>
      </c>
      <c r="B76" s="344" t="s">
        <v>427</v>
      </c>
      <c r="C76" s="345">
        <f>C77+C78+C79+C80+C81+C88</f>
        <v>35925000</v>
      </c>
    </row>
    <row r="77" spans="1:3" s="129" customFormat="1" ht="12" customHeight="1">
      <c r="A77" s="346" t="s">
        <v>67</v>
      </c>
      <c r="B77" s="347" t="s">
        <v>39</v>
      </c>
      <c r="C77" s="633">
        <v>27536000</v>
      </c>
    </row>
    <row r="78" spans="1:3" s="129" customFormat="1" ht="12" customHeight="1">
      <c r="A78" s="349" t="s">
        <v>68</v>
      </c>
      <c r="B78" s="350" t="s">
        <v>122</v>
      </c>
      <c r="C78" s="633">
        <v>4290000</v>
      </c>
    </row>
    <row r="79" spans="1:3" s="129" customFormat="1" ht="12" customHeight="1">
      <c r="A79" s="349" t="s">
        <v>69</v>
      </c>
      <c r="B79" s="350" t="s">
        <v>94</v>
      </c>
      <c r="C79" s="633">
        <v>4099000</v>
      </c>
    </row>
    <row r="80" spans="1:3" s="129" customFormat="1" ht="12" customHeight="1">
      <c r="A80" s="349" t="s">
        <v>70</v>
      </c>
      <c r="B80" s="353" t="s">
        <v>123</v>
      </c>
      <c r="C80" s="352"/>
    </row>
    <row r="81" spans="1:3" s="129" customFormat="1" ht="12" customHeight="1">
      <c r="A81" s="349" t="s">
        <v>79</v>
      </c>
      <c r="B81" s="354" t="s">
        <v>124</v>
      </c>
      <c r="C81" s="352"/>
    </row>
    <row r="82" spans="1:3" s="129" customFormat="1" ht="12" customHeight="1">
      <c r="A82" s="349" t="s">
        <v>71</v>
      </c>
      <c r="B82" s="350" t="s">
        <v>316</v>
      </c>
      <c r="C82" s="352"/>
    </row>
    <row r="83" spans="1:3" s="129" customFormat="1" ht="12" customHeight="1">
      <c r="A83" s="349" t="s">
        <v>72</v>
      </c>
      <c r="B83" s="355" t="s">
        <v>315</v>
      </c>
      <c r="C83" s="352"/>
    </row>
    <row r="84" spans="1:3" s="129" customFormat="1" ht="12" customHeight="1">
      <c r="A84" s="349" t="s">
        <v>80</v>
      </c>
      <c r="B84" s="355" t="s">
        <v>314</v>
      </c>
      <c r="C84" s="352"/>
    </row>
    <row r="85" spans="1:3" s="129" customFormat="1" ht="12" customHeight="1">
      <c r="A85" s="349" t="s">
        <v>81</v>
      </c>
      <c r="B85" s="356" t="s">
        <v>248</v>
      </c>
      <c r="C85" s="352"/>
    </row>
    <row r="86" spans="1:3" s="129" customFormat="1" ht="12" customHeight="1">
      <c r="A86" s="349" t="s">
        <v>82</v>
      </c>
      <c r="B86" s="355" t="s">
        <v>249</v>
      </c>
      <c r="C86" s="352"/>
    </row>
    <row r="87" spans="1:3" s="129" customFormat="1" ht="12" customHeight="1">
      <c r="A87" s="349" t="s">
        <v>83</v>
      </c>
      <c r="B87" s="357"/>
      <c r="C87" s="352"/>
    </row>
    <row r="88" spans="1:3" s="129" customFormat="1" ht="12" customHeight="1">
      <c r="A88" s="349" t="s">
        <v>85</v>
      </c>
      <c r="B88" s="353" t="s">
        <v>40</v>
      </c>
      <c r="C88" s="351"/>
    </row>
    <row r="89" spans="1:3" s="129" customFormat="1" ht="13.5" customHeight="1">
      <c r="A89" s="349" t="s">
        <v>410</v>
      </c>
      <c r="B89" s="350" t="s">
        <v>317</v>
      </c>
      <c r="C89" s="351"/>
    </row>
    <row r="90" spans="1:3" s="129" customFormat="1" ht="15.75" customHeight="1" thickBot="1">
      <c r="A90" s="358" t="s">
        <v>411</v>
      </c>
      <c r="B90" s="359" t="s">
        <v>318</v>
      </c>
      <c r="C90" s="360"/>
    </row>
    <row r="91" spans="1:3" s="129" customFormat="1" ht="16.5" customHeight="1" thickBot="1">
      <c r="A91" s="361" t="s">
        <v>10</v>
      </c>
      <c r="B91" s="362" t="s">
        <v>428</v>
      </c>
      <c r="C91" s="363">
        <f>+C92+C94+C96</f>
        <v>0</v>
      </c>
    </row>
    <row r="92" spans="1:3" s="129" customFormat="1" ht="10.5" customHeight="1">
      <c r="A92" s="364" t="s">
        <v>73</v>
      </c>
      <c r="B92" s="350" t="s">
        <v>158</v>
      </c>
      <c r="C92" s="365"/>
    </row>
    <row r="93" spans="1:3" ht="16.5" customHeight="1">
      <c r="A93" s="364" t="s">
        <v>74</v>
      </c>
      <c r="B93" s="366" t="s">
        <v>250</v>
      </c>
      <c r="C93" s="365"/>
    </row>
    <row r="94" spans="1:3" s="130" customFormat="1" ht="16.5" customHeight="1">
      <c r="A94" s="364" t="s">
        <v>75</v>
      </c>
      <c r="B94" s="366" t="s">
        <v>125</v>
      </c>
      <c r="C94" s="351"/>
    </row>
    <row r="95" spans="1:3" ht="30" customHeight="1">
      <c r="A95" s="364" t="s">
        <v>76</v>
      </c>
      <c r="B95" s="366" t="s">
        <v>251</v>
      </c>
      <c r="C95" s="367"/>
    </row>
    <row r="96" spans="1:3" s="128" customFormat="1" ht="12" customHeight="1">
      <c r="A96" s="364" t="s">
        <v>77</v>
      </c>
      <c r="B96" s="368" t="s">
        <v>386</v>
      </c>
      <c r="C96" s="367"/>
    </row>
    <row r="97" spans="1:3" ht="12" customHeight="1">
      <c r="A97" s="364" t="s">
        <v>84</v>
      </c>
      <c r="B97" s="369" t="s">
        <v>412</v>
      </c>
      <c r="C97" s="367"/>
    </row>
    <row r="98" spans="1:3" ht="12" customHeight="1" thickBot="1">
      <c r="A98" s="364" t="s">
        <v>86</v>
      </c>
      <c r="B98" s="357" t="s">
        <v>252</v>
      </c>
      <c r="C98" s="367"/>
    </row>
    <row r="99" spans="1:3" ht="12" customHeight="1" thickBot="1">
      <c r="A99" s="370" t="s">
        <v>11</v>
      </c>
      <c r="B99" s="371" t="s">
        <v>319</v>
      </c>
      <c r="C99" s="372">
        <f>+C76+C91</f>
        <v>35925000</v>
      </c>
    </row>
    <row r="100" spans="1:3" ht="12" customHeight="1" thickBot="1">
      <c r="A100" s="370" t="s">
        <v>12</v>
      </c>
      <c r="B100" s="371" t="s">
        <v>320</v>
      </c>
      <c r="C100" s="372"/>
    </row>
    <row r="101" spans="1:3" ht="12" customHeight="1">
      <c r="A101" s="364" t="s">
        <v>192</v>
      </c>
      <c r="B101" s="366" t="s">
        <v>322</v>
      </c>
      <c r="C101" s="367"/>
    </row>
    <row r="102" spans="1:3" ht="12" customHeight="1" thickBot="1">
      <c r="A102" s="364" t="s">
        <v>193</v>
      </c>
      <c r="B102" s="366" t="s">
        <v>323</v>
      </c>
      <c r="C102" s="367"/>
    </row>
    <row r="103" spans="1:3" ht="12" customHeight="1" thickBot="1">
      <c r="A103" s="370" t="s">
        <v>13</v>
      </c>
      <c r="B103" s="371" t="s">
        <v>321</v>
      </c>
      <c r="C103" s="372"/>
    </row>
    <row r="104" spans="1:3" ht="12" customHeight="1" thickBot="1">
      <c r="A104" s="370" t="s">
        <v>14</v>
      </c>
      <c r="B104" s="371" t="s">
        <v>324</v>
      </c>
      <c r="C104" s="373">
        <f>C105+C106</f>
        <v>0</v>
      </c>
    </row>
    <row r="105" spans="1:3" ht="12" customHeight="1">
      <c r="A105" s="364" t="s">
        <v>64</v>
      </c>
      <c r="B105" s="374" t="s">
        <v>253</v>
      </c>
      <c r="C105" s="367"/>
    </row>
    <row r="106" spans="1:3" ht="12" customHeight="1" thickBot="1">
      <c r="A106" s="364" t="s">
        <v>65</v>
      </c>
      <c r="B106" s="374" t="s">
        <v>254</v>
      </c>
      <c r="C106" s="367"/>
    </row>
    <row r="107" spans="1:3" ht="12" customHeight="1" thickBot="1">
      <c r="A107" s="370" t="s">
        <v>15</v>
      </c>
      <c r="B107" s="371" t="s">
        <v>326</v>
      </c>
      <c r="C107" s="375"/>
    </row>
    <row r="108" spans="1:3" ht="12" customHeight="1" thickBot="1">
      <c r="A108" s="370" t="s">
        <v>16</v>
      </c>
      <c r="B108" s="371" t="s">
        <v>327</v>
      </c>
      <c r="C108" s="376"/>
    </row>
    <row r="109" spans="1:3" ht="12" customHeight="1" thickBot="1">
      <c r="A109" s="370" t="s">
        <v>17</v>
      </c>
      <c r="B109" s="371" t="s">
        <v>328</v>
      </c>
      <c r="C109" s="376"/>
    </row>
    <row r="110" spans="1:3" ht="12" customHeight="1" thickBot="1">
      <c r="A110" s="370" t="s">
        <v>18</v>
      </c>
      <c r="B110" s="371" t="s">
        <v>330</v>
      </c>
      <c r="C110" s="377">
        <f>+C100+C103+C104+C107+C108+C109</f>
        <v>0</v>
      </c>
    </row>
    <row r="111" spans="1:3" ht="12" customHeight="1" thickBot="1">
      <c r="A111" s="378" t="s">
        <v>19</v>
      </c>
      <c r="B111" s="379" t="s">
        <v>329</v>
      </c>
      <c r="C111" s="377">
        <f>+C99+C110</f>
        <v>35925000</v>
      </c>
    </row>
    <row r="112" spans="1:3" ht="12" customHeight="1">
      <c r="A112" s="380"/>
      <c r="B112" s="380"/>
      <c r="C112" s="381">
        <f>C70-C111</f>
        <v>0</v>
      </c>
    </row>
    <row r="113" spans="1:3" ht="12" customHeight="1">
      <c r="A113" s="658" t="s">
        <v>255</v>
      </c>
      <c r="B113" s="658"/>
      <c r="C113" s="658"/>
    </row>
    <row r="114" spans="1:3" ht="12" customHeight="1" thickBot="1">
      <c r="A114" s="659" t="s">
        <v>104</v>
      </c>
      <c r="B114" s="659"/>
      <c r="C114" s="97" t="str">
        <f>C73</f>
        <v>Forintban!</v>
      </c>
    </row>
    <row r="115" spans="1:3" ht="12" customHeight="1" thickBot="1">
      <c r="A115" s="370">
        <v>1</v>
      </c>
      <c r="B115" s="382" t="s">
        <v>429</v>
      </c>
      <c r="C115" s="372">
        <f>+C55-C99</f>
        <v>-17245250</v>
      </c>
    </row>
    <row r="116" spans="1:3" ht="12" customHeight="1" thickBot="1">
      <c r="A116" s="370" t="s">
        <v>10</v>
      </c>
      <c r="B116" s="382" t="s">
        <v>430</v>
      </c>
      <c r="C116" s="372">
        <f>+C69-C110</f>
        <v>17245250</v>
      </c>
    </row>
  </sheetData>
  <sheetProtection/>
  <mergeCells count="7">
    <mergeCell ref="A114:B114"/>
    <mergeCell ref="B1:C1"/>
    <mergeCell ref="A6:C6"/>
    <mergeCell ref="A7:B7"/>
    <mergeCell ref="A72:C72"/>
    <mergeCell ref="A73:B73"/>
    <mergeCell ref="A113:C113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1" manualBreakCount="1">
    <brk id="7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20" zoomScaleNormal="120" zoomScaleSheetLayoutView="120" workbookViewId="0" topLeftCell="B1">
      <selection activeCell="D4" sqref="D4"/>
    </sheetView>
  </sheetViews>
  <sheetFormatPr defaultColWidth="9.25390625" defaultRowHeight="12.75"/>
  <cols>
    <col min="1" max="1" width="6.75390625" style="15" customWidth="1"/>
    <col min="2" max="2" width="55.25390625" style="65" customWidth="1"/>
    <col min="3" max="3" width="16.25390625" style="15" customWidth="1"/>
    <col min="4" max="4" width="55.25390625" style="15" customWidth="1"/>
    <col min="5" max="5" width="16.25390625" style="15" customWidth="1"/>
    <col min="6" max="6" width="4.75390625" style="15" customWidth="1"/>
    <col min="7" max="16384" width="9.25390625" style="15" customWidth="1"/>
  </cols>
  <sheetData>
    <row r="1" spans="2:6" ht="39.75" customHeight="1">
      <c r="B1" s="98" t="s">
        <v>107</v>
      </c>
      <c r="C1" s="99"/>
      <c r="D1" s="99"/>
      <c r="E1" s="99"/>
      <c r="F1" s="663" t="s">
        <v>450</v>
      </c>
    </row>
    <row r="2" spans="5:6" ht="13.5" thickBot="1">
      <c r="E2" s="158" t="str">
        <f>CONCATENATE('KV_1.1.sz.mell.'!C7)</f>
        <v>Forintban!</v>
      </c>
      <c r="F2" s="663"/>
    </row>
    <row r="3" spans="1:6" ht="18" customHeight="1" thickBot="1">
      <c r="A3" s="661" t="s">
        <v>56</v>
      </c>
      <c r="B3" s="100" t="s">
        <v>44</v>
      </c>
      <c r="C3" s="101"/>
      <c r="D3" s="100" t="s">
        <v>45</v>
      </c>
      <c r="E3" s="102"/>
      <c r="F3" s="663"/>
    </row>
    <row r="4" spans="1:6" s="103" customFormat="1" ht="35.25" customHeight="1" thickBot="1">
      <c r="A4" s="662"/>
      <c r="B4" s="66" t="s">
        <v>49</v>
      </c>
      <c r="C4" s="67" t="e">
        <f>+'KV_1.1.sz.mell.'!C8</f>
        <v>#REF!</v>
      </c>
      <c r="D4" s="66" t="s">
        <v>49</v>
      </c>
      <c r="E4" s="12" t="e">
        <f>+C4</f>
        <v>#REF!</v>
      </c>
      <c r="F4" s="663"/>
    </row>
    <row r="5" spans="1:6" s="108" customFormat="1" ht="12" customHeight="1" thickBot="1">
      <c r="A5" s="104"/>
      <c r="B5" s="105" t="s">
        <v>342</v>
      </c>
      <c r="C5" s="106" t="s">
        <v>343</v>
      </c>
      <c r="D5" s="105" t="s">
        <v>344</v>
      </c>
      <c r="E5" s="107" t="s">
        <v>346</v>
      </c>
      <c r="F5" s="663"/>
    </row>
    <row r="6" spans="1:6" ht="12.75" customHeight="1">
      <c r="A6" s="109" t="s">
        <v>9</v>
      </c>
      <c r="B6" s="412" t="s">
        <v>256</v>
      </c>
      <c r="C6" s="413">
        <v>219452023</v>
      </c>
      <c r="D6" s="412" t="s">
        <v>50</v>
      </c>
      <c r="E6" s="414">
        <v>235082000</v>
      </c>
      <c r="F6" s="663"/>
    </row>
    <row r="7" spans="1:6" ht="12.75" customHeight="1">
      <c r="A7" s="110" t="s">
        <v>10</v>
      </c>
      <c r="B7" s="415" t="s">
        <v>257</v>
      </c>
      <c r="C7" s="416">
        <v>46282000</v>
      </c>
      <c r="D7" s="415" t="s">
        <v>122</v>
      </c>
      <c r="E7" s="417">
        <v>35720000</v>
      </c>
      <c r="F7" s="663"/>
    </row>
    <row r="8" spans="1:6" ht="12.75" customHeight="1">
      <c r="A8" s="110" t="s">
        <v>11</v>
      </c>
      <c r="B8" s="415" t="s">
        <v>277</v>
      </c>
      <c r="C8" s="416"/>
      <c r="D8" s="415" t="s">
        <v>161</v>
      </c>
      <c r="E8" s="417">
        <v>163849809</v>
      </c>
      <c r="F8" s="663"/>
    </row>
    <row r="9" spans="1:6" ht="12.75" customHeight="1">
      <c r="A9" s="110" t="s">
        <v>12</v>
      </c>
      <c r="B9" s="415" t="s">
        <v>114</v>
      </c>
      <c r="C9" s="416">
        <v>31500000</v>
      </c>
      <c r="D9" s="415" t="s">
        <v>123</v>
      </c>
      <c r="E9" s="417">
        <v>11200000</v>
      </c>
      <c r="F9" s="663"/>
    </row>
    <row r="10" spans="1:6" ht="12.75" customHeight="1">
      <c r="A10" s="110" t="s">
        <v>13</v>
      </c>
      <c r="B10" s="418" t="s">
        <v>301</v>
      </c>
      <c r="C10" s="416">
        <v>60046000</v>
      </c>
      <c r="D10" s="415" t="s">
        <v>124</v>
      </c>
      <c r="E10" s="417">
        <v>6870000</v>
      </c>
      <c r="F10" s="663"/>
    </row>
    <row r="11" spans="1:6" ht="12.75" customHeight="1">
      <c r="A11" s="110" t="s">
        <v>14</v>
      </c>
      <c r="B11" s="415" t="s">
        <v>258</v>
      </c>
      <c r="C11" s="419"/>
      <c r="D11" s="415" t="s">
        <v>40</v>
      </c>
      <c r="E11" s="417">
        <v>5000000</v>
      </c>
      <c r="F11" s="663"/>
    </row>
    <row r="12" spans="1:6" ht="12.75" customHeight="1">
      <c r="A12" s="110" t="s">
        <v>15</v>
      </c>
      <c r="B12" s="415" t="s">
        <v>336</v>
      </c>
      <c r="C12" s="416"/>
      <c r="D12" s="420"/>
      <c r="E12" s="417"/>
      <c r="F12" s="663"/>
    </row>
    <row r="13" spans="1:6" ht="12.75" customHeight="1">
      <c r="A13" s="110" t="s">
        <v>16</v>
      </c>
      <c r="B13" s="420"/>
      <c r="C13" s="416"/>
      <c r="D13" s="420"/>
      <c r="E13" s="417"/>
      <c r="F13" s="663"/>
    </row>
    <row r="14" spans="1:6" ht="12.75" customHeight="1">
      <c r="A14" s="110" t="s">
        <v>17</v>
      </c>
      <c r="B14" s="421"/>
      <c r="C14" s="419"/>
      <c r="D14" s="420"/>
      <c r="E14" s="417"/>
      <c r="F14" s="663"/>
    </row>
    <row r="15" spans="1:6" ht="12.75" customHeight="1">
      <c r="A15" s="110" t="s">
        <v>18</v>
      </c>
      <c r="B15" s="420"/>
      <c r="C15" s="416"/>
      <c r="D15" s="420"/>
      <c r="E15" s="417"/>
      <c r="F15" s="663"/>
    </row>
    <row r="16" spans="1:6" ht="12.75" customHeight="1">
      <c r="A16" s="110" t="s">
        <v>19</v>
      </c>
      <c r="B16" s="420"/>
      <c r="C16" s="416"/>
      <c r="D16" s="420"/>
      <c r="E16" s="417"/>
      <c r="F16" s="663"/>
    </row>
    <row r="17" spans="1:6" ht="12.75" customHeight="1" thickBot="1">
      <c r="A17" s="110" t="s">
        <v>20</v>
      </c>
      <c r="B17" s="422"/>
      <c r="C17" s="423"/>
      <c r="D17" s="420"/>
      <c r="E17" s="424"/>
      <c r="F17" s="663"/>
    </row>
    <row r="18" spans="1:6" ht="30.75" customHeight="1" thickBot="1">
      <c r="A18" s="111" t="s">
        <v>21</v>
      </c>
      <c r="B18" s="114" t="s">
        <v>337</v>
      </c>
      <c r="C18" s="425">
        <f>C6+C7+C9+C10+C11+C13+C14+C15+C16+C17</f>
        <v>357280023</v>
      </c>
      <c r="D18" s="114" t="s">
        <v>263</v>
      </c>
      <c r="E18" s="426">
        <f>SUM(E6:E17)</f>
        <v>457721809</v>
      </c>
      <c r="F18" s="663"/>
    </row>
    <row r="19" spans="1:6" ht="12.75" customHeight="1">
      <c r="A19" s="112" t="s">
        <v>22</v>
      </c>
      <c r="B19" s="427" t="s">
        <v>260</v>
      </c>
      <c r="C19" s="428">
        <f>+C20+C21+C22+C23</f>
        <v>109219867</v>
      </c>
      <c r="D19" s="415" t="s">
        <v>254</v>
      </c>
      <c r="E19" s="429">
        <v>8778081</v>
      </c>
      <c r="F19" s="663"/>
    </row>
    <row r="20" spans="1:6" ht="12.75" customHeight="1">
      <c r="A20" s="113" t="s">
        <v>23</v>
      </c>
      <c r="B20" s="415" t="s">
        <v>156</v>
      </c>
      <c r="C20" s="416">
        <v>109219867</v>
      </c>
      <c r="D20" s="415" t="s">
        <v>262</v>
      </c>
      <c r="E20" s="417"/>
      <c r="F20" s="663"/>
    </row>
    <row r="21" spans="1:6" ht="12.75" customHeight="1">
      <c r="A21" s="113" t="s">
        <v>24</v>
      </c>
      <c r="B21" s="415" t="s">
        <v>157</v>
      </c>
      <c r="C21" s="416"/>
      <c r="D21" s="415" t="s">
        <v>105</v>
      </c>
      <c r="E21" s="417"/>
      <c r="F21" s="663"/>
    </row>
    <row r="22" spans="1:6" ht="12.75" customHeight="1">
      <c r="A22" s="113" t="s">
        <v>25</v>
      </c>
      <c r="B22" s="415" t="s">
        <v>160</v>
      </c>
      <c r="C22" s="416"/>
      <c r="D22" s="415" t="s">
        <v>106</v>
      </c>
      <c r="E22" s="417"/>
      <c r="F22" s="663"/>
    </row>
    <row r="23" spans="1:6" ht="12.75" customHeight="1">
      <c r="A23" s="113" t="s">
        <v>26</v>
      </c>
      <c r="B23" s="430" t="s">
        <v>166</v>
      </c>
      <c r="C23" s="416"/>
      <c r="D23" s="427" t="s">
        <v>162</v>
      </c>
      <c r="E23" s="417"/>
      <c r="F23" s="663"/>
    </row>
    <row r="24" spans="1:6" ht="12.75" customHeight="1">
      <c r="A24" s="113" t="s">
        <v>27</v>
      </c>
      <c r="B24" s="415" t="s">
        <v>261</v>
      </c>
      <c r="C24" s="431">
        <f>+C25+C26</f>
        <v>0</v>
      </c>
      <c r="D24" s="415" t="s">
        <v>127</v>
      </c>
      <c r="E24" s="417"/>
      <c r="F24" s="663"/>
    </row>
    <row r="25" spans="1:6" ht="12.75" customHeight="1">
      <c r="A25" s="112" t="s">
        <v>28</v>
      </c>
      <c r="B25" s="427" t="s">
        <v>259</v>
      </c>
      <c r="C25" s="432"/>
      <c r="D25" s="412" t="s">
        <v>325</v>
      </c>
      <c r="E25" s="429"/>
      <c r="F25" s="663"/>
    </row>
    <row r="26" spans="1:6" ht="12.75" customHeight="1">
      <c r="A26" s="113" t="s">
        <v>29</v>
      </c>
      <c r="B26" s="430" t="s">
        <v>395</v>
      </c>
      <c r="C26" s="416"/>
      <c r="D26" s="415" t="s">
        <v>327</v>
      </c>
      <c r="E26" s="417"/>
      <c r="F26" s="663"/>
    </row>
    <row r="27" spans="1:6" ht="12.75" customHeight="1">
      <c r="A27" s="110" t="s">
        <v>30</v>
      </c>
      <c r="B27" s="415" t="s">
        <v>331</v>
      </c>
      <c r="C27" s="416"/>
      <c r="D27" s="415" t="s">
        <v>328</v>
      </c>
      <c r="E27" s="417"/>
      <c r="F27" s="663"/>
    </row>
    <row r="28" spans="1:6" ht="12.75" customHeight="1" thickBot="1">
      <c r="A28" s="125" t="s">
        <v>31</v>
      </c>
      <c r="B28" s="427" t="s">
        <v>238</v>
      </c>
      <c r="C28" s="432"/>
      <c r="D28" s="433"/>
      <c r="E28" s="429"/>
      <c r="F28" s="663"/>
    </row>
    <row r="29" spans="1:6" ht="28.5" customHeight="1" thickBot="1">
      <c r="A29" s="111" t="s">
        <v>32</v>
      </c>
      <c r="B29" s="114" t="s">
        <v>338</v>
      </c>
      <c r="C29" s="425">
        <f>+C19+C24+C27+C28</f>
        <v>109219867</v>
      </c>
      <c r="D29" s="114" t="s">
        <v>340</v>
      </c>
      <c r="E29" s="426">
        <f>SUM(E19:E28)</f>
        <v>8778081</v>
      </c>
      <c r="F29" s="663"/>
    </row>
    <row r="30" spans="1:6" ht="13.5" thickBot="1">
      <c r="A30" s="111" t="s">
        <v>33</v>
      </c>
      <c r="B30" s="114" t="s">
        <v>339</v>
      </c>
      <c r="C30" s="115">
        <f>+C18+C29</f>
        <v>466499890</v>
      </c>
      <c r="D30" s="114" t="s">
        <v>341</v>
      </c>
      <c r="E30" s="115">
        <f>+E18+E29</f>
        <v>466499890</v>
      </c>
      <c r="F30" s="663"/>
    </row>
    <row r="31" spans="1:6" ht="13.5" thickBot="1">
      <c r="A31" s="111" t="s">
        <v>34</v>
      </c>
      <c r="B31" s="114" t="s">
        <v>109</v>
      </c>
      <c r="C31" s="115">
        <f>IF(C18-E18&lt;0,E18-C18,"-")</f>
        <v>100441786</v>
      </c>
      <c r="D31" s="114" t="s">
        <v>110</v>
      </c>
      <c r="E31" s="115" t="str">
        <f>IF(C18-E18&gt;0,C18-E18,"-")</f>
        <v>-</v>
      </c>
      <c r="F31" s="663"/>
    </row>
    <row r="32" spans="1:6" ht="13.5" thickBot="1">
      <c r="A32" s="111" t="s">
        <v>35</v>
      </c>
      <c r="B32" s="114" t="s">
        <v>382</v>
      </c>
      <c r="C32" s="115" t="str">
        <f>IF(C30-E30&lt;0,E30-C30,"-")</f>
        <v>-</v>
      </c>
      <c r="D32" s="114" t="s">
        <v>383</v>
      </c>
      <c r="E32" s="115" t="str">
        <f>IF(C30-E30&gt;0,C30-E30,"-")</f>
        <v>-</v>
      </c>
      <c r="F32" s="663"/>
    </row>
    <row r="33" spans="1:5" ht="15">
      <c r="A33" s="664">
        <f>IF(C32&lt;&gt;"-","Nem lehet bruttó hiány, mert az Mötv. 111. § (4) bekezédse szerint A költségvetési rendeletben működési hiány nem tervezhető.","")</f>
      </c>
      <c r="B33" s="664"/>
      <c r="C33" s="664"/>
      <c r="D33" s="664"/>
      <c r="E33" s="664"/>
    </row>
  </sheetData>
  <sheetProtection/>
  <mergeCells count="3">
    <mergeCell ref="A3:A4"/>
    <mergeCell ref="F1:F32"/>
    <mergeCell ref="A33:E33"/>
  </mergeCells>
  <conditionalFormatting sqref="C32">
    <cfRule type="cellIs" priority="1" dxfId="1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Normal="120" zoomScaleSheetLayoutView="115" workbookViewId="0" topLeftCell="A1">
      <selection activeCell="D6" sqref="D6"/>
    </sheetView>
  </sheetViews>
  <sheetFormatPr defaultColWidth="9.25390625" defaultRowHeight="12.75"/>
  <cols>
    <col min="1" max="1" width="6.75390625" style="15" customWidth="1"/>
    <col min="2" max="2" width="55.25390625" style="65" customWidth="1"/>
    <col min="3" max="3" width="16.25390625" style="15" customWidth="1"/>
    <col min="4" max="4" width="55.25390625" style="15" customWidth="1"/>
    <col min="5" max="5" width="16.25390625" style="15" customWidth="1"/>
    <col min="6" max="6" width="4.75390625" style="15" customWidth="1"/>
    <col min="7" max="16384" width="9.25390625" style="15" customWidth="1"/>
  </cols>
  <sheetData>
    <row r="1" spans="2:6" ht="30">
      <c r="B1" s="98" t="s">
        <v>108</v>
      </c>
      <c r="C1" s="99"/>
      <c r="D1" s="99"/>
      <c r="E1" s="99"/>
      <c r="F1" s="663" t="s">
        <v>451</v>
      </c>
    </row>
    <row r="2" spans="5:6" ht="13.5" thickBot="1">
      <c r="E2" s="157" t="str">
        <f>CONCATENATE('KV_1.1.sz.mell.'!C7)</f>
        <v>Forintban!</v>
      </c>
      <c r="F2" s="663"/>
    </row>
    <row r="3" spans="1:6" ht="13.5" thickBot="1">
      <c r="A3" s="665" t="s">
        <v>56</v>
      </c>
      <c r="B3" s="100" t="s">
        <v>44</v>
      </c>
      <c r="C3" s="101"/>
      <c r="D3" s="100" t="s">
        <v>45</v>
      </c>
      <c r="E3" s="102"/>
      <c r="F3" s="663"/>
    </row>
    <row r="4" spans="1:6" s="103" customFormat="1" ht="23.25" thickBot="1">
      <c r="A4" s="666"/>
      <c r="B4" s="66" t="s">
        <v>49</v>
      </c>
      <c r="C4" s="67" t="e">
        <f>+'KV_2.1.sz.mell.'!C4</f>
        <v>#REF!</v>
      </c>
      <c r="D4" s="66" t="s">
        <v>49</v>
      </c>
      <c r="E4" s="12" t="e">
        <f>+'KV_2.1.sz.mell.'!C4</f>
        <v>#REF!</v>
      </c>
      <c r="F4" s="663"/>
    </row>
    <row r="5" spans="1:6" s="103" customFormat="1" ht="13.5" thickBot="1">
      <c r="A5" s="104"/>
      <c r="B5" s="105" t="s">
        <v>342</v>
      </c>
      <c r="C5" s="106" t="s">
        <v>343</v>
      </c>
      <c r="D5" s="105" t="s">
        <v>344</v>
      </c>
      <c r="E5" s="107" t="s">
        <v>346</v>
      </c>
      <c r="F5" s="663"/>
    </row>
    <row r="6" spans="1:6" ht="12.75" customHeight="1">
      <c r="A6" s="109" t="s">
        <v>9</v>
      </c>
      <c r="B6" s="412" t="s">
        <v>264</v>
      </c>
      <c r="C6" s="413">
        <v>136833638</v>
      </c>
      <c r="D6" s="412" t="s">
        <v>158</v>
      </c>
      <c r="E6" s="414">
        <v>29141202</v>
      </c>
      <c r="F6" s="663"/>
    </row>
    <row r="7" spans="1:6" ht="12.75">
      <c r="A7" s="110" t="s">
        <v>10</v>
      </c>
      <c r="B7" s="415" t="s">
        <v>265</v>
      </c>
      <c r="C7" s="416"/>
      <c r="D7" s="415" t="s">
        <v>270</v>
      </c>
      <c r="E7" s="417"/>
      <c r="F7" s="663"/>
    </row>
    <row r="8" spans="1:6" ht="12.75" customHeight="1">
      <c r="A8" s="110" t="s">
        <v>11</v>
      </c>
      <c r="B8" s="415" t="s">
        <v>4</v>
      </c>
      <c r="C8" s="416">
        <v>8000000</v>
      </c>
      <c r="D8" s="415" t="s">
        <v>125</v>
      </c>
      <c r="E8" s="417">
        <v>138013433</v>
      </c>
      <c r="F8" s="663"/>
    </row>
    <row r="9" spans="1:6" ht="12.75" customHeight="1">
      <c r="A9" s="110" t="s">
        <v>12</v>
      </c>
      <c r="B9" s="415" t="s">
        <v>266</v>
      </c>
      <c r="C9" s="416"/>
      <c r="D9" s="415" t="s">
        <v>271</v>
      </c>
      <c r="E9" s="417">
        <v>95250000</v>
      </c>
      <c r="F9" s="663"/>
    </row>
    <row r="10" spans="1:6" ht="12.75" customHeight="1">
      <c r="A10" s="110" t="s">
        <v>13</v>
      </c>
      <c r="B10" s="415" t="s">
        <v>267</v>
      </c>
      <c r="C10" s="416"/>
      <c r="D10" s="415" t="s">
        <v>159</v>
      </c>
      <c r="E10" s="417">
        <v>500000</v>
      </c>
      <c r="F10" s="663"/>
    </row>
    <row r="11" spans="1:6" ht="12.75" customHeight="1">
      <c r="A11" s="110" t="s">
        <v>14</v>
      </c>
      <c r="B11" s="415" t="s">
        <v>268</v>
      </c>
      <c r="C11" s="419"/>
      <c r="D11" s="434"/>
      <c r="E11" s="417"/>
      <c r="F11" s="663"/>
    </row>
    <row r="12" spans="1:6" ht="12.75" customHeight="1">
      <c r="A12" s="110" t="s">
        <v>15</v>
      </c>
      <c r="B12" s="420"/>
      <c r="C12" s="416"/>
      <c r="D12" s="434"/>
      <c r="E12" s="417"/>
      <c r="F12" s="663"/>
    </row>
    <row r="13" spans="1:6" ht="12.75" customHeight="1">
      <c r="A13" s="110" t="s">
        <v>16</v>
      </c>
      <c r="B13" s="420"/>
      <c r="C13" s="416"/>
      <c r="D13" s="434"/>
      <c r="E13" s="417"/>
      <c r="F13" s="663"/>
    </row>
    <row r="14" spans="1:6" ht="12.75" customHeight="1">
      <c r="A14" s="110" t="s">
        <v>17</v>
      </c>
      <c r="B14" s="435"/>
      <c r="C14" s="419"/>
      <c r="D14" s="434"/>
      <c r="E14" s="417"/>
      <c r="F14" s="663"/>
    </row>
    <row r="15" spans="1:6" ht="12.75">
      <c r="A15" s="110" t="s">
        <v>18</v>
      </c>
      <c r="B15" s="420"/>
      <c r="C15" s="419"/>
      <c r="D15" s="434"/>
      <c r="E15" s="417"/>
      <c r="F15" s="663"/>
    </row>
    <row r="16" spans="1:6" ht="12.75" customHeight="1" thickBot="1">
      <c r="A16" s="125" t="s">
        <v>19</v>
      </c>
      <c r="B16" s="433"/>
      <c r="C16" s="436"/>
      <c r="D16" s="427" t="s">
        <v>40</v>
      </c>
      <c r="E16" s="429"/>
      <c r="F16" s="663"/>
    </row>
    <row r="17" spans="1:6" ht="25.5" customHeight="1" thickBot="1">
      <c r="A17" s="111" t="s">
        <v>20</v>
      </c>
      <c r="B17" s="114" t="s">
        <v>278</v>
      </c>
      <c r="C17" s="425">
        <f>+C6+C8+C9+C11+C12+C13+C14+C15+C16</f>
        <v>144833638</v>
      </c>
      <c r="D17" s="114" t="s">
        <v>279</v>
      </c>
      <c r="E17" s="426">
        <f>+E6+E8+E10+E11+E12+E13+E14+E15+E16</f>
        <v>167654635</v>
      </c>
      <c r="F17" s="663"/>
    </row>
    <row r="18" spans="1:6" ht="12.75" customHeight="1">
      <c r="A18" s="109" t="s">
        <v>21</v>
      </c>
      <c r="B18" s="437" t="s">
        <v>174</v>
      </c>
      <c r="C18" s="438">
        <f>SUM(C19:C23)</f>
        <v>22820997</v>
      </c>
      <c r="D18" s="415" t="s">
        <v>126</v>
      </c>
      <c r="E18" s="414"/>
      <c r="F18" s="663"/>
    </row>
    <row r="19" spans="1:6" ht="12.75" customHeight="1">
      <c r="A19" s="110" t="s">
        <v>22</v>
      </c>
      <c r="B19" s="430" t="s">
        <v>163</v>
      </c>
      <c r="C19" s="416">
        <v>22820997</v>
      </c>
      <c r="D19" s="415" t="s">
        <v>129</v>
      </c>
      <c r="E19" s="417"/>
      <c r="F19" s="663"/>
    </row>
    <row r="20" spans="1:6" ht="12.75" customHeight="1">
      <c r="A20" s="109" t="s">
        <v>23</v>
      </c>
      <c r="B20" s="430" t="s">
        <v>164</v>
      </c>
      <c r="C20" s="416"/>
      <c r="D20" s="415" t="s">
        <v>105</v>
      </c>
      <c r="E20" s="417"/>
      <c r="F20" s="663"/>
    </row>
    <row r="21" spans="1:6" ht="12.75" customHeight="1">
      <c r="A21" s="110" t="s">
        <v>24</v>
      </c>
      <c r="B21" s="430" t="s">
        <v>165</v>
      </c>
      <c r="C21" s="416"/>
      <c r="D21" s="415" t="s">
        <v>106</v>
      </c>
      <c r="E21" s="417"/>
      <c r="F21" s="663"/>
    </row>
    <row r="22" spans="1:6" ht="12.75" customHeight="1">
      <c r="A22" s="109" t="s">
        <v>25</v>
      </c>
      <c r="B22" s="430" t="s">
        <v>166</v>
      </c>
      <c r="C22" s="416"/>
      <c r="D22" s="427" t="s">
        <v>162</v>
      </c>
      <c r="E22" s="417"/>
      <c r="F22" s="663"/>
    </row>
    <row r="23" spans="1:6" ht="12.75" customHeight="1">
      <c r="A23" s="110" t="s">
        <v>26</v>
      </c>
      <c r="B23" s="439" t="s">
        <v>167</v>
      </c>
      <c r="C23" s="416"/>
      <c r="D23" s="415" t="s">
        <v>130</v>
      </c>
      <c r="E23" s="417"/>
      <c r="F23" s="663"/>
    </row>
    <row r="24" spans="1:6" ht="12.75" customHeight="1">
      <c r="A24" s="109" t="s">
        <v>27</v>
      </c>
      <c r="B24" s="440" t="s">
        <v>168</v>
      </c>
      <c r="C24" s="431">
        <f>+C25+C26+C27+C28+C29</f>
        <v>0</v>
      </c>
      <c r="D24" s="412" t="s">
        <v>128</v>
      </c>
      <c r="E24" s="417"/>
      <c r="F24" s="663"/>
    </row>
    <row r="25" spans="1:6" ht="12.75" customHeight="1">
      <c r="A25" s="110" t="s">
        <v>28</v>
      </c>
      <c r="B25" s="439" t="s">
        <v>169</v>
      </c>
      <c r="C25" s="416"/>
      <c r="D25" s="412" t="s">
        <v>272</v>
      </c>
      <c r="E25" s="417"/>
      <c r="F25" s="663"/>
    </row>
    <row r="26" spans="1:6" ht="12.75" customHeight="1">
      <c r="A26" s="109" t="s">
        <v>29</v>
      </c>
      <c r="B26" s="439" t="s">
        <v>170</v>
      </c>
      <c r="C26" s="416"/>
      <c r="D26" s="441"/>
      <c r="E26" s="417"/>
      <c r="F26" s="663"/>
    </row>
    <row r="27" spans="1:6" ht="12.75" customHeight="1">
      <c r="A27" s="110" t="s">
        <v>30</v>
      </c>
      <c r="B27" s="430" t="s">
        <v>171</v>
      </c>
      <c r="C27" s="416"/>
      <c r="D27" s="441"/>
      <c r="E27" s="417"/>
      <c r="F27" s="663"/>
    </row>
    <row r="28" spans="1:6" ht="12.75" customHeight="1">
      <c r="A28" s="109" t="s">
        <v>31</v>
      </c>
      <c r="B28" s="442" t="s">
        <v>172</v>
      </c>
      <c r="C28" s="416"/>
      <c r="D28" s="420"/>
      <c r="E28" s="417"/>
      <c r="F28" s="663"/>
    </row>
    <row r="29" spans="1:6" ht="12.75" customHeight="1" thickBot="1">
      <c r="A29" s="110" t="s">
        <v>32</v>
      </c>
      <c r="B29" s="443" t="s">
        <v>173</v>
      </c>
      <c r="C29" s="416"/>
      <c r="D29" s="441"/>
      <c r="E29" s="417"/>
      <c r="F29" s="663"/>
    </row>
    <row r="30" spans="1:6" ht="21.75" customHeight="1" thickBot="1">
      <c r="A30" s="111" t="s">
        <v>33</v>
      </c>
      <c r="B30" s="114" t="s">
        <v>269</v>
      </c>
      <c r="C30" s="425">
        <f>+C18+C24</f>
        <v>22820997</v>
      </c>
      <c r="D30" s="114" t="s">
        <v>273</v>
      </c>
      <c r="E30" s="426">
        <f>SUM(E18:E29)</f>
        <v>0</v>
      </c>
      <c r="F30" s="663"/>
    </row>
    <row r="31" spans="1:6" ht="13.5" thickBot="1">
      <c r="A31" s="111" t="s">
        <v>34</v>
      </c>
      <c r="B31" s="114" t="s">
        <v>274</v>
      </c>
      <c r="C31" s="115">
        <f>+C17+C30</f>
        <v>167654635</v>
      </c>
      <c r="D31" s="114" t="s">
        <v>275</v>
      </c>
      <c r="E31" s="115">
        <f>+E17+E30</f>
        <v>167654635</v>
      </c>
      <c r="F31" s="663"/>
    </row>
    <row r="32" spans="1:6" ht="13.5" thickBot="1">
      <c r="A32" s="111" t="s">
        <v>35</v>
      </c>
      <c r="B32" s="114" t="s">
        <v>109</v>
      </c>
      <c r="C32" s="115">
        <f>IF(C17-E17&lt;0,E17-C17,"-")</f>
        <v>22820997</v>
      </c>
      <c r="D32" s="114" t="s">
        <v>110</v>
      </c>
      <c r="E32" s="115" t="str">
        <f>IF(C17-E17&gt;0,C17-E17,"-")</f>
        <v>-</v>
      </c>
      <c r="F32" s="663"/>
    </row>
    <row r="33" spans="1:6" ht="13.5" thickBot="1">
      <c r="A33" s="111" t="s">
        <v>36</v>
      </c>
      <c r="B33" s="114" t="s">
        <v>382</v>
      </c>
      <c r="C33" s="115" t="str">
        <f>IF(C31-E31&lt;0,E31-C31,"-")</f>
        <v>-</v>
      </c>
      <c r="D33" s="114" t="s">
        <v>383</v>
      </c>
      <c r="E33" s="115" t="str">
        <f>IF(C31-E31&gt;0,C31-E31,"-")</f>
        <v>-</v>
      </c>
      <c r="F33" s="66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view="pageBreakPreview" zoomScale="60" zoomScaleNormal="120" workbookViewId="0" topLeftCell="A1">
      <selection activeCell="N24" sqref="N24"/>
    </sheetView>
  </sheetViews>
  <sheetFormatPr defaultColWidth="9.25390625" defaultRowHeight="12.75"/>
  <cols>
    <col min="1" max="1" width="5.75390625" style="37" customWidth="1"/>
    <col min="2" max="2" width="35.75390625" style="37" customWidth="1"/>
    <col min="3" max="5" width="14.00390625" style="37" customWidth="1"/>
    <col min="6" max="6" width="16.50390625" style="37" customWidth="1"/>
    <col min="7" max="16384" width="9.25390625" style="37" customWidth="1"/>
  </cols>
  <sheetData>
    <row r="1" spans="1:6" ht="13.5">
      <c r="A1" s="205"/>
      <c r="B1" s="205"/>
      <c r="C1" s="205"/>
      <c r="D1" s="205"/>
      <c r="E1" s="205"/>
      <c r="F1" s="205"/>
    </row>
    <row r="2" spans="1:6" ht="13.5">
      <c r="A2" s="205"/>
      <c r="B2" s="653" t="s">
        <v>453</v>
      </c>
      <c r="C2" s="653"/>
      <c r="D2" s="653"/>
      <c r="E2" s="653"/>
      <c r="F2" s="653"/>
    </row>
    <row r="3" spans="1:6" ht="13.5">
      <c r="A3" s="205"/>
      <c r="B3" s="205"/>
      <c r="C3" s="205"/>
      <c r="D3" s="205"/>
      <c r="E3" s="205"/>
      <c r="F3" s="205"/>
    </row>
    <row r="4" spans="1:6" ht="33" customHeight="1">
      <c r="A4" s="667" t="s">
        <v>452</v>
      </c>
      <c r="B4" s="667"/>
      <c r="C4" s="667"/>
      <c r="D4" s="667"/>
      <c r="E4" s="667"/>
      <c r="F4" s="667"/>
    </row>
    <row r="5" spans="1:7" ht="15.75" customHeight="1" thickBot="1">
      <c r="A5" s="206"/>
      <c r="B5" s="206"/>
      <c r="C5" s="668"/>
      <c r="D5" s="668"/>
      <c r="E5" s="675" t="str">
        <f>'KV_2.2.sz.mell.'!E2</f>
        <v>Forintban!</v>
      </c>
      <c r="F5" s="675"/>
      <c r="G5" s="43"/>
    </row>
    <row r="6" spans="1:6" ht="63" customHeight="1">
      <c r="A6" s="671" t="s">
        <v>7</v>
      </c>
      <c r="B6" s="673" t="s">
        <v>132</v>
      </c>
      <c r="C6" s="673" t="s">
        <v>178</v>
      </c>
      <c r="D6" s="673"/>
      <c r="E6" s="673"/>
      <c r="F6" s="669" t="s">
        <v>347</v>
      </c>
    </row>
    <row r="7" spans="1:6" ht="14.25" thickBot="1">
      <c r="A7" s="672"/>
      <c r="B7" s="674"/>
      <c r="C7" s="143" t="e">
        <f>+LEFT(#REF!,4)+1</f>
        <v>#REF!</v>
      </c>
      <c r="D7" s="143" t="e">
        <f>+C7+1</f>
        <v>#REF!</v>
      </c>
      <c r="E7" s="143" t="e">
        <f>+D7+1</f>
        <v>#REF!</v>
      </c>
      <c r="F7" s="670"/>
    </row>
    <row r="8" spans="1:6" ht="14.25" thickBot="1">
      <c r="A8" s="40"/>
      <c r="B8" s="41" t="s">
        <v>342</v>
      </c>
      <c r="C8" s="41" t="s">
        <v>343</v>
      </c>
      <c r="D8" s="41" t="s">
        <v>344</v>
      </c>
      <c r="E8" s="41" t="s">
        <v>346</v>
      </c>
      <c r="F8" s="42" t="s">
        <v>345</v>
      </c>
    </row>
    <row r="9" spans="1:6" ht="13.5">
      <c r="A9" s="39" t="s">
        <v>9</v>
      </c>
      <c r="B9" s="52" t="s">
        <v>443</v>
      </c>
      <c r="C9" s="444">
        <v>6363000</v>
      </c>
      <c r="D9" s="444">
        <v>0</v>
      </c>
      <c r="E9" s="444">
        <v>0</v>
      </c>
      <c r="F9" s="445">
        <f>SUM(C9:E9)</f>
        <v>6363000</v>
      </c>
    </row>
    <row r="10" spans="1:6" ht="13.5">
      <c r="A10" s="38" t="s">
        <v>10</v>
      </c>
      <c r="B10" s="52" t="s">
        <v>413</v>
      </c>
      <c r="C10" s="444">
        <v>2853456</v>
      </c>
      <c r="D10" s="444">
        <v>2853456</v>
      </c>
      <c r="E10" s="444">
        <v>2853456</v>
      </c>
      <c r="F10" s="445">
        <f>SUM(C10:E10)</f>
        <v>8560368</v>
      </c>
    </row>
    <row r="11" spans="1:6" ht="13.5">
      <c r="A11" s="38" t="s">
        <v>11</v>
      </c>
      <c r="B11" s="52"/>
      <c r="C11" s="444"/>
      <c r="D11" s="444"/>
      <c r="E11" s="444"/>
      <c r="F11" s="445">
        <f>SUM(C11:E11)</f>
        <v>0</v>
      </c>
    </row>
    <row r="12" spans="1:6" ht="13.5">
      <c r="A12" s="38" t="s">
        <v>12</v>
      </c>
      <c r="B12" s="52"/>
      <c r="C12" s="444"/>
      <c r="D12" s="444"/>
      <c r="E12" s="444"/>
      <c r="F12" s="445">
        <f>SUM(C12:E12)</f>
        <v>0</v>
      </c>
    </row>
    <row r="13" spans="1:6" ht="14.25" thickBot="1">
      <c r="A13" s="44" t="s">
        <v>13</v>
      </c>
      <c r="B13" s="53"/>
      <c r="C13" s="446"/>
      <c r="D13" s="446"/>
      <c r="E13" s="446"/>
      <c r="F13" s="445">
        <f>SUM(C13:E13)</f>
        <v>0</v>
      </c>
    </row>
    <row r="14" spans="1:6" s="138" customFormat="1" ht="14.25" thickBot="1">
      <c r="A14" s="137" t="s">
        <v>14</v>
      </c>
      <c r="B14" s="45" t="s">
        <v>133</v>
      </c>
      <c r="C14" s="447">
        <f>SUM(C9:C13)</f>
        <v>9216456</v>
      </c>
      <c r="D14" s="447">
        <f>SUM(D9:D13)</f>
        <v>2853456</v>
      </c>
      <c r="E14" s="447">
        <f>SUM(E9:E13)</f>
        <v>2853456</v>
      </c>
      <c r="F14" s="448">
        <f>SUM(F9:F13)</f>
        <v>14923368</v>
      </c>
    </row>
  </sheetData>
  <sheetProtection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view="pageBreakPreview" zoomScale="60" zoomScaleNormal="120" workbookViewId="0" topLeftCell="A1">
      <selection activeCell="A4" sqref="A4:C4"/>
    </sheetView>
  </sheetViews>
  <sheetFormatPr defaultColWidth="9.25390625" defaultRowHeight="12.75"/>
  <cols>
    <col min="1" max="1" width="5.75390625" style="37" customWidth="1"/>
    <col min="2" max="2" width="68.75390625" style="37" customWidth="1"/>
    <col min="3" max="3" width="19.50390625" style="37" customWidth="1"/>
    <col min="4" max="16384" width="9.25390625" style="37" customWidth="1"/>
  </cols>
  <sheetData>
    <row r="1" spans="1:3" ht="13.5">
      <c r="A1" s="205"/>
      <c r="B1" s="205"/>
      <c r="C1" s="205"/>
    </row>
    <row r="2" spans="1:3" ht="13.5">
      <c r="A2" s="205"/>
      <c r="B2" s="653" t="s">
        <v>454</v>
      </c>
      <c r="C2" s="653"/>
    </row>
    <row r="3" spans="1:3" ht="13.5">
      <c r="A3" s="205"/>
      <c r="B3" s="205"/>
      <c r="C3" s="205"/>
    </row>
    <row r="4" spans="1:3" ht="54" customHeight="1">
      <c r="A4" s="676" t="s">
        <v>455</v>
      </c>
      <c r="B4" s="676"/>
      <c r="C4" s="676"/>
    </row>
    <row r="5" spans="1:4" ht="15.75" customHeight="1" thickBot="1">
      <c r="A5" s="206"/>
      <c r="B5" s="206"/>
      <c r="C5" s="207" t="str">
        <f>'KV_2.2.sz.mell.'!E2</f>
        <v>Forintban!</v>
      </c>
      <c r="D5" s="43"/>
    </row>
    <row r="6" spans="1:3" ht="26.25" customHeight="1" thickBot="1">
      <c r="A6" s="208" t="s">
        <v>7</v>
      </c>
      <c r="B6" s="209" t="s">
        <v>131</v>
      </c>
      <c r="C6" s="210" t="e">
        <f>+'KV_1.1.sz.mell.'!C8</f>
        <v>#REF!</v>
      </c>
    </row>
    <row r="7" spans="1:3" ht="14.25" thickBot="1">
      <c r="A7" s="54"/>
      <c r="B7" s="144" t="s">
        <v>342</v>
      </c>
      <c r="C7" s="145" t="s">
        <v>343</v>
      </c>
    </row>
    <row r="8" spans="1:3" ht="13.5">
      <c r="A8" s="55" t="s">
        <v>9</v>
      </c>
      <c r="B8" s="449" t="s">
        <v>348</v>
      </c>
      <c r="C8" s="450">
        <v>30000000</v>
      </c>
    </row>
    <row r="9" spans="1:3" ht="25.5">
      <c r="A9" s="56" t="s">
        <v>10</v>
      </c>
      <c r="B9" s="451" t="s">
        <v>175</v>
      </c>
      <c r="C9" s="452"/>
    </row>
    <row r="10" spans="1:3" ht="13.5">
      <c r="A10" s="56" t="s">
        <v>11</v>
      </c>
      <c r="B10" s="453" t="s">
        <v>349</v>
      </c>
      <c r="C10" s="452"/>
    </row>
    <row r="11" spans="1:3" ht="25.5">
      <c r="A11" s="56" t="s">
        <v>12</v>
      </c>
      <c r="B11" s="453" t="s">
        <v>177</v>
      </c>
      <c r="C11" s="452">
        <v>8000000</v>
      </c>
    </row>
    <row r="12" spans="1:3" ht="13.5">
      <c r="A12" s="57" t="s">
        <v>13</v>
      </c>
      <c r="B12" s="453" t="s">
        <v>176</v>
      </c>
      <c r="C12" s="454">
        <v>1500000</v>
      </c>
    </row>
    <row r="13" spans="1:3" ht="14.25" thickBot="1">
      <c r="A13" s="56" t="s">
        <v>14</v>
      </c>
      <c r="B13" s="455" t="s">
        <v>350</v>
      </c>
      <c r="C13" s="452"/>
    </row>
    <row r="14" spans="1:3" ht="14.25" thickBot="1">
      <c r="A14" s="677" t="s">
        <v>134</v>
      </c>
      <c r="B14" s="678"/>
      <c r="C14" s="456">
        <f>SUM(C8:C13)</f>
        <v>39500000</v>
      </c>
    </row>
    <row r="15" spans="1:3" ht="23.25" customHeight="1">
      <c r="A15" s="679" t="s">
        <v>155</v>
      </c>
      <c r="B15" s="679"/>
      <c r="C15" s="679"/>
    </row>
  </sheetData>
  <sheetProtection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view="pageBreakPreview" zoomScale="60" zoomScaleNormal="120" workbookViewId="0" topLeftCell="A1">
      <selection activeCell="K25" sqref="K25"/>
    </sheetView>
  </sheetViews>
  <sheetFormatPr defaultColWidth="9.25390625" defaultRowHeight="12.75"/>
  <cols>
    <col min="1" max="1" width="5.75390625" style="37" customWidth="1"/>
    <col min="2" max="2" width="66.75390625" style="37" customWidth="1"/>
    <col min="3" max="3" width="27.00390625" style="37" customWidth="1"/>
    <col min="4" max="16384" width="9.25390625" style="37" customWidth="1"/>
  </cols>
  <sheetData>
    <row r="1" spans="1:3" ht="13.5">
      <c r="A1" s="205"/>
      <c r="B1" s="205"/>
      <c r="C1" s="205"/>
    </row>
    <row r="2" spans="1:3" ht="13.5">
      <c r="A2" s="205"/>
      <c r="B2" s="653" t="s">
        <v>457</v>
      </c>
      <c r="C2" s="653"/>
    </row>
    <row r="3" spans="1:3" ht="13.5">
      <c r="A3" s="205"/>
      <c r="B3" s="205"/>
      <c r="C3" s="205"/>
    </row>
    <row r="4" spans="1:3" ht="33" customHeight="1">
      <c r="A4" s="676" t="s">
        <v>456</v>
      </c>
      <c r="B4" s="676"/>
      <c r="C4" s="676"/>
    </row>
    <row r="5" spans="1:4" ht="15.75" customHeight="1" thickBot="1">
      <c r="A5" s="206"/>
      <c r="B5" s="206" t="s">
        <v>431</v>
      </c>
      <c r="C5" s="207" t="str">
        <f>'KV_4.sz.mell.'!C5</f>
        <v>Forintban!</v>
      </c>
      <c r="D5" s="43"/>
    </row>
    <row r="6" spans="1:3" ht="26.25" customHeight="1" thickBot="1">
      <c r="A6" s="208" t="s">
        <v>7</v>
      </c>
      <c r="B6" s="209" t="s">
        <v>135</v>
      </c>
      <c r="C6" s="210" t="s">
        <v>154</v>
      </c>
    </row>
    <row r="7" spans="1:3" ht="14.25" thickBot="1">
      <c r="A7" s="54"/>
      <c r="B7" s="144" t="s">
        <v>342</v>
      </c>
      <c r="C7" s="145" t="s">
        <v>343</v>
      </c>
    </row>
    <row r="8" spans="1:3" ht="13.5">
      <c r="A8" s="55" t="s">
        <v>9</v>
      </c>
      <c r="B8" s="62"/>
      <c r="C8" s="59"/>
    </row>
    <row r="9" spans="1:3" ht="13.5">
      <c r="A9" s="56" t="s">
        <v>10</v>
      </c>
      <c r="B9" s="63"/>
      <c r="C9" s="60"/>
    </row>
    <row r="10" spans="1:3" ht="14.25" thickBot="1">
      <c r="A10" s="57" t="s">
        <v>11</v>
      </c>
      <c r="B10" s="64"/>
      <c r="C10" s="61"/>
    </row>
    <row r="11" spans="1:3" s="138" customFormat="1" ht="17.25" customHeight="1" thickBot="1">
      <c r="A11" s="139" t="s">
        <v>12</v>
      </c>
      <c r="B11" s="36" t="s">
        <v>403</v>
      </c>
      <c r="C11" s="58">
        <f>SUM(C8:C10)</f>
        <v>0</v>
      </c>
    </row>
    <row r="12" spans="1:3" ht="24.75" customHeight="1">
      <c r="A12" s="680" t="s">
        <v>402</v>
      </c>
      <c r="B12" s="680"/>
      <c r="C12" s="680"/>
    </row>
    <row r="15" ht="15">
      <c r="B15" s="35"/>
    </row>
  </sheetData>
  <sheetProtection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2021-02-05T07:33:28Z</cp:lastPrinted>
  <dcterms:created xsi:type="dcterms:W3CDTF">1999-10-30T10:30:45Z</dcterms:created>
  <dcterms:modified xsi:type="dcterms:W3CDTF">2021-02-17T09:21:28Z</dcterms:modified>
  <cp:category/>
  <cp:version/>
  <cp:contentType/>
  <cp:contentStatus/>
</cp:coreProperties>
</file>